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20" yWindow="150" windowWidth="24345" windowHeight="14640"/>
  </bookViews>
  <sheets>
    <sheet name="SO 11-62-04" sheetId="1" r:id="rId1"/>
    <sheet name="Kategorie monitoringu" sheetId="3"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 11-62-04'!$A$12:$L$170</definedName>
    <definedName name="_xlnm.Print_Titles" localSheetId="0">'SO 11-62-04'!$9:$12</definedName>
    <definedName name="_xlnm.Print_Area" localSheetId="0">'SO 11-62-04'!$B$1:$L$170</definedName>
  </definedNames>
  <calcPr calcId="145621"/>
</workbook>
</file>

<file path=xl/calcChain.xml><?xml version="1.0" encoding="utf-8"?>
<calcChain xmlns="http://schemas.openxmlformats.org/spreadsheetml/2006/main">
  <c r="H166" i="1" l="1"/>
  <c r="L166" i="1" s="1"/>
  <c r="H162" i="1"/>
  <c r="L162" i="1" s="1"/>
  <c r="H158" i="1"/>
  <c r="L158" i="1" s="1"/>
  <c r="H154" i="1"/>
  <c r="H148" i="1"/>
  <c r="H128" i="1"/>
  <c r="H120" i="1"/>
  <c r="H46" i="1"/>
  <c r="H42" i="1"/>
  <c r="L22" i="1"/>
  <c r="L18" i="1" l="1"/>
  <c r="L114" i="1" l="1"/>
  <c r="H136" i="1"/>
  <c r="L136" i="1"/>
  <c r="L102" i="1" l="1"/>
  <c r="L154" i="1"/>
  <c r="L170" i="1" s="1"/>
  <c r="L148" i="1"/>
  <c r="H144" i="1"/>
  <c r="L144" i="1" s="1"/>
  <c r="H140" i="1"/>
  <c r="L140" i="1" s="1"/>
  <c r="L128" i="1"/>
  <c r="H124" i="1"/>
  <c r="L124" i="1" s="1"/>
  <c r="L110" i="1"/>
  <c r="L132" i="1"/>
  <c r="L120" i="1"/>
  <c r="L106" i="1"/>
  <c r="L98" i="1"/>
  <c r="L94" i="1"/>
  <c r="L90" i="1"/>
  <c r="L86" i="1"/>
  <c r="L82" i="1"/>
  <c r="L78" i="1"/>
  <c r="L74" i="1"/>
  <c r="L70" i="1"/>
  <c r="L66" i="1"/>
  <c r="L62" i="1"/>
  <c r="L58" i="1"/>
  <c r="L54" i="1"/>
  <c r="L46" i="1"/>
  <c r="L50" i="1"/>
  <c r="L42" i="1"/>
  <c r="L38" i="1"/>
  <c r="L152" i="1" l="1"/>
  <c r="L30" i="1" l="1"/>
  <c r="L34" i="1"/>
  <c r="L26" i="1"/>
  <c r="H8" i="5" l="1"/>
  <c r="I8" i="5" s="1"/>
  <c r="B14" i="1" l="1"/>
  <c r="B18" i="1" l="1"/>
  <c r="B22" i="1" s="1"/>
  <c r="L14" i="1"/>
  <c r="L118" i="1" s="1"/>
  <c r="B26" i="1" l="1"/>
  <c r="B30" i="1" s="1"/>
  <c r="B34" i="1" s="1"/>
  <c r="L1" i="4"/>
  <c r="L9" i="1" l="1"/>
  <c r="B9" i="1"/>
  <c r="B38" i="1" l="1"/>
  <c r="L1" i="1"/>
  <c r="F4" i="1"/>
  <c r="B42" i="1" l="1"/>
  <c r="B46" i="1" s="1"/>
  <c r="B50" i="1" s="1"/>
  <c r="B54" i="1" s="1"/>
  <c r="B58" i="1" s="1"/>
  <c r="K9" i="1"/>
  <c r="B62" i="1" l="1"/>
  <c r="F5" i="1"/>
  <c r="B66" i="1" l="1"/>
  <c r="B70" i="1" l="1"/>
  <c r="B74" i="1" l="1"/>
  <c r="B78" i="1" s="1"/>
  <c r="B82" i="1" l="1"/>
  <c r="B86" i="1" s="1"/>
  <c r="B90" i="1" s="1"/>
  <c r="B94" i="1" s="1"/>
  <c r="B98" i="1" s="1"/>
  <c r="B102" i="1" s="1"/>
  <c r="B106" i="1" s="1"/>
  <c r="B110" i="1" l="1"/>
  <c r="B114" i="1" l="1"/>
  <c r="B120" i="1" s="1"/>
  <c r="B124" i="1" l="1"/>
  <c r="B128" i="1" s="1"/>
  <c r="B132" i="1" s="1"/>
  <c r="B136" i="1" s="1"/>
  <c r="B140" i="1" s="1"/>
  <c r="B144" i="1" s="1"/>
  <c r="K2" i="1" l="1"/>
  <c r="B148" i="1"/>
  <c r="B154" i="1" s="1"/>
  <c r="B158" i="1" s="1"/>
  <c r="B162" i="1" s="1"/>
  <c r="B166" i="1" s="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<sst xmlns="http://schemas.openxmlformats.org/spreadsheetml/2006/main" count="496" uniqueCount="220">
  <si>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</si>
  <si>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</si>
  <si>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</si>
  <si>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</si>
  <si>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</si>
  <si>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</si>
  <si>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</si>
  <si>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</si>
  <si>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</si>
  <si>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</si>
  <si>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</si>
  <si>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</si>
  <si>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</si>
  <si>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</si>
  <si>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</si>
  <si>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</si>
  <si>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</si>
  <si>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</si>
  <si>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</si>
  <si>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</si>
  <si>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</si>
  <si>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</si>
  <si>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</si>
  <si>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</si>
  <si>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</si>
  <si>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</si>
  <si>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</si>
  <si>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</si>
  <si>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</si>
  <si>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</si>
  <si>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</si>
  <si>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</si>
  <si>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</si>
  <si>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</si>
  <si>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</si>
  <si>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</si>
  <si>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</si>
  <si>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</si>
  <si>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</si>
  <si>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</si>
  <si>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</si>
  <si>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</si>
  <si>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</si>
  <si>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</si>
  <si>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</si>
  <si>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</si>
  <si>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</si>
  <si>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</si>
  <si>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</si>
  <si>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</si>
  <si>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</si>
  <si>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</si>
  <si>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</si>
  <si>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</si>
  <si>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</si>
  <si>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</si>
  <si>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</si>
  <si>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</si>
  <si>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</si>
  <si>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</si>
  <si>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</si>
  <si>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</si>
  <si>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</si>
  <si>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</si>
  <si>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</si>
  <si>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</si>
  <si>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</si>
  <si>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</si>
  <si>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</si>
  <si>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</si>
  <si>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</si>
  <si>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</si>
  <si>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</si>
  <si>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</si>
  <si>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</si>
  <si>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</si>
  <si>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</si>
  <si>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</si>
  <si>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</si>
  <si>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</si>
  <si>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</si>
  <si>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</si>
  <si>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</si>
  <si>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</si>
  <si>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</si>
  <si>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Technická specifikace položky odpovídá příslušné cenové soustavě.</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</si>
  <si>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</si>
  <si>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</si>
  <si>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</si>
  <si>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</si>
  <si>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</si>
  <si>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</si>
  <si>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</si>
  <si>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</si>
  <si>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Zvýšení traťové rychlosti v úseku Oldřichov u Duchcova – Bílina</t>
  </si>
  <si>
    <t>SUDOP PRAHA a.s.</t>
  </si>
  <si>
    <t>5423720012</t>
  </si>
  <si>
    <t>S631500727</t>
  </si>
  <si>
    <t>S</t>
  </si>
  <si>
    <t>SŽDC s.o.</t>
  </si>
  <si>
    <t>Ing. Vladimír Puš</t>
  </si>
  <si>
    <t>OTSKP_ŽS17</t>
  </si>
  <si>
    <t>KUS</t>
  </si>
  <si>
    <t>Součet</t>
  </si>
  <si>
    <t>za  Díl</t>
  </si>
  <si>
    <t>Zast. Duchcov, úpravy kabelového rozvodu nn a osvětlení</t>
  </si>
  <si>
    <t>74</t>
  </si>
  <si>
    <t>Silnoproud</t>
  </si>
  <si>
    <t>742H12</t>
  </si>
  <si>
    <t>KABEL NN ČTYŘ- A PĚTIŽÍLOVÝ CU S PLASTOVOU IZOLACÍ OD 4 DO 16 MM2</t>
  </si>
  <si>
    <t>M</t>
  </si>
  <si>
    <t>743111</t>
  </si>
  <si>
    <t>OSVĚTLOVACÍ STOŽÁR  SKLOPNÝ ŽÁROVĚ ZINKOVANÝ DÉLKY DO 6 M</t>
  </si>
  <si>
    <t>743473</t>
  </si>
  <si>
    <t>SVÍTIDLO DRÁŽNÍ LED, MIN. IP 54, ELEKTRONICKÝ PŘEDŘADNÍK, PŘES 25 DO 45 W</t>
  </si>
  <si>
    <t>742L11</t>
  </si>
  <si>
    <t>UKONČENÍ DVOU AŽ PĚTIŽÍLOVÉHO KABELU V ROZVADĚČI NEBO NA PŘÍSTROJI DO 2,5 MM2</t>
  </si>
  <si>
    <t>741911</t>
  </si>
  <si>
    <t>UZEMŇOVACÍ VODIČ V ZEMI FEZN DO 120 MM2</t>
  </si>
  <si>
    <t>702211</t>
  </si>
  <si>
    <t>KABELOVÁ CHRÁNIČKA ZEMNÍ DN DO 100 MM</t>
  </si>
  <si>
    <t>742P13</t>
  </si>
  <si>
    <t>ZATAŽENÍ KABELU DO CHRÁNIČKY - KABEL DO 4 KG/M</t>
  </si>
  <si>
    <t>742P15</t>
  </si>
  <si>
    <t>OZNAČOVACÍ ŠTÍTEK NA KABEL</t>
  </si>
  <si>
    <t>743611</t>
  </si>
  <si>
    <t>ROZVADĚČ PRO DRÁŽNÍ OSVĚTLENÍ SILOVÝ NAPÁJECÍ S PLC ŘÍDÍCÍM SYSTÉMEM DO 6 KUSŮ TŘÍFÁZOVÝCH VĚTVÍ</t>
  </si>
  <si>
    <t>743641</t>
  </si>
  <si>
    <t>ROZVADĚČ PRO DRÁŽNÍ OSVĚTLENÍ - SOFTWARE PRO ZAČLENĚNÍ TECHNOLOGICKÉHO CELKU OSVĚTLENÍ DO DÁLKOVÉ DIAGNOSTIKY TS ŽDC</t>
  </si>
  <si>
    <t>747213</t>
  </si>
  <si>
    <t>CELKOVÁ PROHLÍDKA, ZKOUŠENÍ, MĚŘENÍ A VYHOTOVENÍ VÝCHOZÍ REVIZNÍ ZPRÁVY, PRO OBJEM IN PŘES 500 DO 1000 TIS. KČ</t>
  </si>
  <si>
    <t>747214</t>
  </si>
  <si>
    <t>CELKOVÁ PROHLÍDKA, ZKOUŠENÍ, MĚŘENÍ A VYHOTOVENÍ VÝCHOZÍ REVIZNÍ ZPRÁVY, PRO OBJEM IN - PŘÍPLATEK ZA KAŽDÝCH DALŠÍCH I ZAPOČATÝCH 500 TIS. KČ</t>
  </si>
  <si>
    <t>743Z12</t>
  </si>
  <si>
    <t>DEMONTÁŽ OSVĚTLOVACÍHO STOŽÁRU DRÁŽNÍHO VÝŠKY DO 15 M</t>
  </si>
  <si>
    <t>743Z39</t>
  </si>
  <si>
    <t>DEMONTÁŽ ROZVADĚČE OSVĚTLENÍ</t>
  </si>
  <si>
    <t>742Z23</t>
  </si>
  <si>
    <t>DEMONTÁŽ KABELOVÉHO VEDENÍ NN</t>
  </si>
  <si>
    <t>747703</t>
  </si>
  <si>
    <t>ZKUŠEBNÍ PROVOZ</t>
  </si>
  <si>
    <t>HOD</t>
  </si>
  <si>
    <t>747704</t>
  </si>
  <si>
    <t>ZAŠKOLENÍ OBSLUHY</t>
  </si>
  <si>
    <t>747705</t>
  </si>
  <si>
    <t>MANIPULACE NA ZAŘÍZENÍCH PROVÁDĚNÉ PROVOZOVATELEM</t>
  </si>
  <si>
    <t>709110</t>
  </si>
  <si>
    <t>PROVIZORNÍ ZAJIŠTĚNÍ KABELU VE VÝKOPU</t>
  </si>
  <si>
    <t>743Z34</t>
  </si>
  <si>
    <t>DEMONTÁŽ NÁSTĚNNÉHO, PŘISAZENÉHO NEBO ZÁVĚSNÉHO SVÍTIDLA</t>
  </si>
  <si>
    <t>13273</t>
  </si>
  <si>
    <t>HLOUBENÍ RÝH ŠÍŘ DO 2M PAŽ I NEPAŽ TŘ. I</t>
  </si>
  <si>
    <t>M3</t>
  </si>
  <si>
    <t>13173</t>
  </si>
  <si>
    <t>HLOUBENÍ JAM ZAPAŽ I NEPAŽ TŘ. I</t>
  </si>
  <si>
    <t>17411</t>
  </si>
  <si>
    <t>ZÁSYP JAM A RÝH ZEMINOU SE ZHUTNĚNÍM</t>
  </si>
  <si>
    <t>702111</t>
  </si>
  <si>
    <t>KABELOVÝ ŽLAB ZEMNÍ VČETNĚ KRYTU SVĚTLÉ ŠÍŘKY DO 120 MM</t>
  </si>
  <si>
    <t>272314</t>
  </si>
  <si>
    <t>ZÁKLADY Z PROSTÉHO BETONU DO C25/30 (B30)</t>
  </si>
  <si>
    <t>966158</t>
  </si>
  <si>
    <t>BOURÁNÍ KONSTRUKCÍ Z PROST BETONU S ODVOZEM DO 20KM</t>
  </si>
  <si>
    <t>709692</t>
  </si>
  <si>
    <t>DEMONTÁŽ - ODVOZ (NA LIKVIDACI ODPADŮ NEBO JINÉ URČENÉ MÍSTO)</t>
  </si>
  <si>
    <t>tkm</t>
  </si>
  <si>
    <t>VŠEOBECNÉ KONSTRUKCE A PRÁCE</t>
  </si>
  <si>
    <t>T</t>
  </si>
  <si>
    <t>743164-R</t>
  </si>
  <si>
    <t>OSVĚTLOVACÍ STOŽÁR  - LANOVÉ SKLOPNÉ ZAŘÍZENÍ</t>
  </si>
  <si>
    <t>R-položka</t>
  </si>
  <si>
    <t>SO 11-62-04</t>
  </si>
  <si>
    <t>M2</t>
  </si>
  <si>
    <t>18090</t>
  </si>
  <si>
    <t>VŠEOBECNÉ ÚPRAVY OSTATNÍCH PLOCH</t>
  </si>
  <si>
    <t>742L12</t>
  </si>
  <si>
    <t>UKONČENÍ DVOU AŽ PĚTIŽÍLOVÉHO KABELU V ROZVADĚČI NEBO NA PŘÍSTROJI OD 4 DO 16 MM2</t>
  </si>
  <si>
    <t>747301</t>
  </si>
  <si>
    <t>PROVEDENÍ PROHLÍDKY A ZKOUŠKY PRÁVNICKOU OSOBOU, VYDÁNÍ PRŮKAZU ZPŮSOBILOSTI</t>
  </si>
  <si>
    <t>viz. tabulka kabelů</t>
  </si>
  <si>
    <t>viz schéma zapojení</t>
  </si>
  <si>
    <t>742H11</t>
  </si>
  <si>
    <t>KABEL NN ČTYŘ- A PĚTIŽÍLOVÝ CU S PLASTOVOU IZOLACÍ DO 2,5 MM2</t>
  </si>
  <si>
    <t>742H22</t>
  </si>
  <si>
    <t>KABEL NN ČTYŘ- A PĚTIŽÍLOVÝ AL S PLASTOVOU IZOLACÍ OD 4 DO 16 MM2</t>
  </si>
  <si>
    <t>osv. stožár sklopný přírubový v. 6m, kloub ve výšce min. 3m</t>
  </si>
  <si>
    <t>SVÍTIDLO DRÁŽNÍ LED, MIN. IP 54, tř. izolace II,, P = 32W</t>
  </si>
  <si>
    <t>CYKY-O 4x6</t>
  </si>
  <si>
    <t>CYKY-O 4x2,5</t>
  </si>
  <si>
    <t>1-AYKY-J 4x16</t>
  </si>
  <si>
    <t>21ksx15m</t>
  </si>
  <si>
    <t>viz situace</t>
  </si>
  <si>
    <t>2x 18m PE110</t>
  </si>
  <si>
    <t>viz. situace</t>
  </si>
  <si>
    <t>viz. schéma zapojení</t>
  </si>
  <si>
    <t>1x 8h</t>
  </si>
  <si>
    <t>1x 4h</t>
  </si>
  <si>
    <t>4x 4h</t>
  </si>
  <si>
    <t>lanové sklopné zařízení do hmotnosti 2 kg</t>
  </si>
  <si>
    <t xml:space="preserve"> =0,5*0,35*481+1,5*0,65*18</t>
  </si>
  <si>
    <t xml:space="preserve"> =20*0,6*0,6*0,9</t>
  </si>
  <si>
    <t xml:space="preserve"> =(1,5*0,65*18+0,5*0,35*481)*80%</t>
  </si>
  <si>
    <t xml:space="preserve"> =254m *1m</t>
  </si>
  <si>
    <t xml:space="preserve"> =20*0,6*0,6*0,9+0,5</t>
  </si>
  <si>
    <t xml:space="preserve"> =(0,5*0,35*481+1,5*0,65*18)*20%*1,8*20km+6,5*2,5*20km</t>
  </si>
  <si>
    <t>015111</t>
  </si>
  <si>
    <t>POPLATKY ZA LIKVIDACŮ ODPADŮ NEKONTAMINOVANÝCH - 17 05 04  VYTĚŽENÉ ZEMINY A HORNINY -  I. TŘÍDA TĚŽITELNOSTI</t>
  </si>
  <si>
    <t xml:space="preserve"> =(0,5*0,35*481+1,5*0,65*18)*20%*1,8</t>
  </si>
  <si>
    <t>015140</t>
  </si>
  <si>
    <t>POPLATKY ZA LIKVIDACŮ ODPADŮ NEKONTAMINOVANÝCH - 17 01 01  BETON Z DEMOLIC OBJEKTŮ, ZÁKLADŮ TV</t>
  </si>
  <si>
    <t xml:space="preserve"> 6,5*2,5*20</t>
  </si>
  <si>
    <t>015220</t>
  </si>
  <si>
    <t>POPLATKY ZA LIKVIDACŮ ODPADŮ NEKONTAMINOVANÝCH - 17 01 01  KŮLY A SLOUPY BETONOVÉ</t>
  </si>
  <si>
    <t xml:space="preserve"> =20*0,1</t>
  </si>
  <si>
    <t>015310</t>
  </si>
  <si>
    <t>POPLATKY ZA LIKVIDACŮ ODPADŮ NEKONTAMINOVANÝCH - 16 02 14  ELEKTROŠROT (VYŘAZENÁ EL. ZAŘÍZENÍ A PŘÍSTR. - AL, CU A VZ. KOVY)</t>
  </si>
  <si>
    <t xml:space="preserve"> =40*0,01</t>
  </si>
  <si>
    <t>rozváděč R-VO</t>
  </si>
  <si>
    <t>743752</t>
  </si>
  <si>
    <t>ROZVADĚČ - OCHRANNÁ MŘÍŽ KONSTRUKCE OCELOVÁ DO Š. 1500MM, KOMPLETNÍ DODÁVKA</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</si>
</sst>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m\/yyyy"/>
    <numFmt numFmtId="166" formatCode="#,##0.000"/>
  </numFmts>
  <fonts count="4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theme="4" tint="0.79995117038483843"/>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right/>
      <top style="medium">
        <color indexed="64"/>
      </top>
      <bottom/>
      <diagonal/>
    </border>
    <border>
      <left/>
      <right style="thick">
        <color indexed="64"/>
      </right>
      <top style="medium">
        <color indexed="64"/>
      </top>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s>
  <cellStyleXfs count="3">
    <xf numFmtId="0" fontId="0" fillId="0" borderId="0"/>
    <xf numFmtId="0" fontId="4" fillId="0" borderId="0">
      <alignment vertical="center"/>
    </xf>
    <xf numFmtId="0" fontId="6" fillId="0" borderId="0">
      <alignment vertical="center"/>
    </xf>
  </cellStyleXfs>
  <cellXfs count="159">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2" xfId="0" applyFont="1" applyFill="1" applyBorder="1" applyAlignment="1" applyProtection="1">
      <alignment horizontal="center"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165" fontId="10" fillId="3" borderId="39" xfId="0" applyNumberFormat="1" applyFont="1" applyFill="1" applyBorder="1" applyAlignment="1" applyProtection="1">
      <alignment horizontal="left" vertical="center"/>
      <protection locked="0"/>
    </xf>
    <xf numFmtId="165" fontId="2" fillId="3" borderId="40" xfId="0" applyNumberFormat="1" applyFont="1" applyFill="1" applyBorder="1" applyAlignment="1" applyProtection="1">
      <alignment horizontal="left" vertical="center" wrapText="1"/>
      <protection locked="0"/>
    </xf>
    <xf numFmtId="0" fontId="37" fillId="4" borderId="43" xfId="0" applyFont="1" applyFill="1" applyBorder="1" applyAlignment="1" applyProtection="1">
      <alignment horizontal="right" vertical="center"/>
      <protection hidden="1"/>
    </xf>
    <xf numFmtId="0" fontId="13" fillId="4" borderId="20"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50" xfId="2" applyFont="1" applyFill="1" applyBorder="1" applyAlignment="1" applyProtection="1">
      <alignment horizontal="left" vertical="center"/>
      <protection hidden="1"/>
    </xf>
    <xf numFmtId="0" fontId="4" fillId="0" borderId="51"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52"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3"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14" fontId="0" fillId="0" borderId="0" xfId="0" applyNumberFormat="1"/>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3"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4"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6" xfId="0" applyFont="1" applyBorder="1" applyProtection="1">
      <protection locked="0"/>
    </xf>
    <xf numFmtId="0" fontId="1" fillId="0" borderId="56" xfId="0" applyFont="1" applyBorder="1" applyAlignment="1" applyProtection="1">
      <alignment horizontal="center"/>
      <protection locked="0"/>
    </xf>
    <xf numFmtId="0" fontId="40" fillId="0" borderId="0" xfId="0" applyFont="1" applyFill="1" applyAlignment="1" applyProtection="1">
      <alignment vertical="center"/>
      <protection locked="0"/>
    </xf>
    <xf numFmtId="0" fontId="1" fillId="10" borderId="0" xfId="0" applyFont="1" applyFill="1" applyAlignment="1" applyProtection="1">
      <alignment vertical="center"/>
      <protection locked="0"/>
    </xf>
    <xf numFmtId="0" fontId="10" fillId="10" borderId="57" xfId="0" applyFont="1" applyFill="1" applyBorder="1" applyAlignment="1" applyProtection="1">
      <alignment vertical="center"/>
      <protection locked="0"/>
    </xf>
    <xf numFmtId="0" fontId="10" fillId="10" borderId="57" xfId="0" applyFont="1" applyFill="1" applyBorder="1" applyAlignment="1" applyProtection="1">
      <alignment horizontal="center" vertical="center"/>
      <protection locked="0"/>
    </xf>
    <xf numFmtId="164" fontId="10" fillId="10" borderId="58" xfId="0" applyNumberFormat="1" applyFont="1" applyFill="1" applyBorder="1" applyAlignment="1" applyProtection="1">
      <alignment horizontal="center" vertical="center"/>
      <protection locked="0"/>
    </xf>
    <xf numFmtId="0" fontId="10" fillId="3" borderId="7"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2" xfId="0" applyFont="1" applyFill="1" applyBorder="1" applyAlignment="1" applyProtection="1">
      <alignment horizontal="center" vertical="center"/>
      <protection locked="0"/>
    </xf>
    <xf numFmtId="49" fontId="10" fillId="10" borderId="7" xfId="0" applyNumberFormat="1" applyFont="1" applyFill="1" applyBorder="1" applyAlignment="1" applyProtection="1">
      <alignment horizontal="center" vertical="center"/>
      <protection locked="0"/>
    </xf>
    <xf numFmtId="0" fontId="10" fillId="10" borderId="7"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164" fontId="10" fillId="10" borderId="32" xfId="0" applyNumberFormat="1" applyFont="1" applyFill="1" applyBorder="1" applyAlignment="1" applyProtection="1">
      <alignment horizontal="center" vertical="center"/>
      <protection locked="0"/>
    </xf>
    <xf numFmtId="0" fontId="1" fillId="10" borderId="0" xfId="0" applyFont="1" applyFill="1" applyProtection="1">
      <protection locked="0"/>
    </xf>
    <xf numFmtId="166" fontId="1" fillId="3" borderId="59" xfId="0" applyNumberFormat="1" applyFont="1" applyFill="1" applyBorder="1" applyAlignment="1" applyProtection="1">
      <alignment horizontal="center" vertical="center"/>
      <protection locked="0"/>
    </xf>
    <xf numFmtId="0" fontId="10" fillId="5" borderId="6" xfId="0" applyFont="1" applyFill="1" applyBorder="1" applyAlignment="1" applyProtection="1">
      <alignment vertical="center"/>
    </xf>
    <xf numFmtId="0" fontId="10" fillId="5" borderId="19" xfId="0" applyFont="1" applyFill="1" applyBorder="1" applyAlignment="1" applyProtection="1">
      <alignment horizontal="center" vertical="center"/>
      <protection locked="0"/>
    </xf>
    <xf numFmtId="1" fontId="1" fillId="6" borderId="60" xfId="0" applyNumberFormat="1" applyFont="1" applyFill="1" applyBorder="1" applyAlignment="1" applyProtection="1">
      <alignment horizontal="center" vertical="center"/>
      <protection locked="0"/>
    </xf>
    <xf numFmtId="166" fontId="1" fillId="3" borderId="61" xfId="0" applyNumberFormat="1" applyFont="1" applyFill="1" applyBorder="1" applyAlignment="1" applyProtection="1">
      <alignment horizontal="center" vertical="center"/>
      <protection locked="0"/>
    </xf>
    <xf numFmtId="0" fontId="1" fillId="0" borderId="62" xfId="0" applyFont="1" applyBorder="1" applyAlignment="1" applyProtection="1">
      <alignment vertical="center"/>
      <protection locked="0"/>
    </xf>
    <xf numFmtId="0" fontId="1" fillId="0" borderId="63" xfId="0" applyFont="1" applyBorder="1" applyAlignment="1" applyProtection="1">
      <alignment horizontal="center" vertical="center"/>
      <protection locked="0"/>
    </xf>
    <xf numFmtId="0" fontId="1" fillId="0" borderId="64" xfId="0" applyFont="1" applyBorder="1" applyAlignment="1" applyProtection="1">
      <alignment vertical="center"/>
      <protection locked="0"/>
    </xf>
    <xf numFmtId="0" fontId="1" fillId="0" borderId="65" xfId="0" applyFont="1" applyBorder="1" applyAlignment="1" applyProtection="1">
      <alignment horizontal="center" vertical="center"/>
      <protection locked="0"/>
    </xf>
    <xf numFmtId="0" fontId="10" fillId="10" borderId="6" xfId="0" applyFont="1" applyFill="1" applyBorder="1" applyAlignment="1" applyProtection="1">
      <alignment vertical="center"/>
    </xf>
    <xf numFmtId="0" fontId="10" fillId="10" borderId="19" xfId="0" applyFont="1" applyFill="1" applyBorder="1" applyAlignment="1" applyProtection="1">
      <alignment horizontal="center" vertical="center"/>
      <protection locked="0"/>
    </xf>
    <xf numFmtId="0" fontId="10" fillId="11" borderId="6" xfId="0" applyFont="1" applyFill="1" applyBorder="1" applyAlignment="1" applyProtection="1">
      <alignment vertical="center"/>
      <protection locked="0"/>
    </xf>
    <xf numFmtId="0" fontId="10" fillId="11" borderId="19" xfId="0" applyFont="1" applyFill="1" applyBorder="1" applyAlignment="1" applyProtection="1">
      <alignment horizontal="center" vertical="center"/>
      <protection locked="0"/>
    </xf>
    <xf numFmtId="0" fontId="10" fillId="10" borderId="66" xfId="0" applyFont="1" applyFill="1" applyBorder="1" applyAlignment="1" applyProtection="1">
      <alignment vertical="center"/>
      <protection locked="0"/>
    </xf>
    <xf numFmtId="0" fontId="10" fillId="10" borderId="67" xfId="0" applyFont="1" applyFill="1" applyBorder="1" applyAlignment="1" applyProtection="1">
      <alignment horizontal="center" vertical="center"/>
      <protection locked="0"/>
    </xf>
    <xf numFmtId="0" fontId="10" fillId="10" borderId="6" xfId="0" applyFont="1" applyFill="1" applyBorder="1" applyAlignment="1" applyProtection="1">
      <alignment vertical="center"/>
      <protection locked="0"/>
    </xf>
    <xf numFmtId="0" fontId="3" fillId="9" borderId="54"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9" xfId="0" applyNumberFormat="1" applyFont="1" applyFill="1" applyBorder="1" applyAlignment="1" applyProtection="1">
      <alignment horizontal="left" vertical="center"/>
      <protection locked="0"/>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43"/>
  <sheetViews>
    <sheetView showGridLines="0" tabSelected="1" view="pageBreakPreview" zoomScale="80" zoomScaleNormal="90" zoomScaleSheetLayoutView="80" workbookViewId="0">
      <pane ySplit="12" topLeftCell="A145" activePane="bottomLeft" state="frozen"/>
      <selection activeCell="B1" sqref="B1"/>
      <selection pane="bottomLeft" activeCell="F176" sqref="F176"/>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74.140625"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0.75" customHeight="1" thickTop="1" thickBot="1" x14ac:dyDescent="0.3">
      <c r="B1" s="153" t="s">
        <v>84</v>
      </c>
      <c r="C1" s="154"/>
      <c r="D1" s="154"/>
      <c r="E1" s="154"/>
      <c r="F1" s="154"/>
      <c r="G1" s="154"/>
      <c r="H1" s="154"/>
      <c r="I1" s="53"/>
      <c r="J1" s="54"/>
      <c r="K1" s="54"/>
      <c r="L1" s="55" t="str">
        <f>D3</f>
        <v>SO 11-62-04</v>
      </c>
    </row>
    <row r="2" spans="1:15" s="18" customFormat="1" ht="57" customHeight="1" thickTop="1" thickBot="1" x14ac:dyDescent="0.3">
      <c r="B2" s="155" t="s">
        <v>11</v>
      </c>
      <c r="C2" s="156"/>
      <c r="D2" s="58"/>
      <c r="E2" s="59"/>
      <c r="F2" s="84" t="s">
        <v>94</v>
      </c>
      <c r="G2" s="56"/>
      <c r="H2" s="57"/>
      <c r="I2" s="157" t="s">
        <v>27</v>
      </c>
      <c r="J2" s="158"/>
      <c r="K2" s="131">
        <f>SUMIFS(L:L,B:B,"SOUČET")</f>
        <v>0</v>
      </c>
      <c r="L2" s="132"/>
    </row>
    <row r="3" spans="1:15" s="18" customFormat="1" ht="42.75" customHeight="1" thickTop="1" thickBot="1" x14ac:dyDescent="0.3">
      <c r="B3" s="38" t="s">
        <v>33</v>
      </c>
      <c r="C3" s="39"/>
      <c r="D3" s="41" t="s">
        <v>171</v>
      </c>
      <c r="E3" s="40"/>
      <c r="F3" s="37" t="s">
        <v>105</v>
      </c>
      <c r="G3" s="60"/>
      <c r="H3" s="61"/>
      <c r="I3" s="71"/>
      <c r="J3" s="70"/>
      <c r="K3" s="118"/>
      <c r="L3" s="119"/>
    </row>
    <row r="4" spans="1:15" s="18" customFormat="1" ht="18" customHeight="1" thickTop="1" x14ac:dyDescent="0.25">
      <c r="B4" s="137" t="s">
        <v>20</v>
      </c>
      <c r="C4" s="138"/>
      <c r="D4" s="121"/>
      <c r="E4" s="4" t="s">
        <v>68</v>
      </c>
      <c r="F4" s="5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Rozvodny vn, nn, osvětlení a dálkové ovládání odpojovačů</v>
      </c>
      <c r="G4" s="50"/>
      <c r="H4" s="51"/>
      <c r="I4" s="150" t="s">
        <v>30</v>
      </c>
      <c r="J4" s="151"/>
      <c r="K4" s="2"/>
      <c r="L4" s="3"/>
    </row>
    <row r="5" spans="1:15" s="18" customFormat="1" ht="18" customHeight="1" x14ac:dyDescent="0.25">
      <c r="B5" s="16" t="s">
        <v>28</v>
      </c>
      <c r="C5" s="15"/>
      <c r="D5" s="15"/>
      <c r="E5" s="4" t="s">
        <v>29</v>
      </c>
      <c r="F5" s="139" t="str">
        <f>IF((E5="Stádium 2"),"  Dokumentace pro územní řízení - DUR",(IF((E5="Stádium 3"),"  Projektová dokumentace (DOS/DSP)","")))</f>
        <v xml:space="preserve">  Projektová dokumentace (DOS/DSP)</v>
      </c>
      <c r="G5" s="139"/>
      <c r="H5" s="140"/>
      <c r="I5" s="120" t="s">
        <v>22</v>
      </c>
      <c r="J5" s="121"/>
      <c r="K5" s="5" t="s">
        <v>96</v>
      </c>
      <c r="L5" s="64"/>
    </row>
    <row r="6" spans="1:15" s="18" customFormat="1" ht="18" customHeight="1" x14ac:dyDescent="0.2">
      <c r="B6" s="16" t="s">
        <v>19</v>
      </c>
      <c r="C6" s="15"/>
      <c r="D6" s="15"/>
      <c r="E6" s="5" t="s">
        <v>99</v>
      </c>
      <c r="F6" s="122"/>
      <c r="G6" s="122"/>
      <c r="H6" s="123"/>
      <c r="I6" s="120" t="s">
        <v>23</v>
      </c>
      <c r="J6" s="121"/>
      <c r="K6" s="5" t="s">
        <v>97</v>
      </c>
      <c r="L6" s="64"/>
      <c r="O6" s="68"/>
    </row>
    <row r="7" spans="1:15" s="18" customFormat="1" ht="18" customHeight="1" x14ac:dyDescent="0.2">
      <c r="B7" s="141" t="s">
        <v>24</v>
      </c>
      <c r="C7" s="142"/>
      <c r="D7" s="142"/>
      <c r="E7" s="6">
        <v>43405</v>
      </c>
      <c r="F7" s="124" t="s">
        <v>18</v>
      </c>
      <c r="G7" s="125"/>
      <c r="H7" s="126"/>
      <c r="I7" s="149" t="s">
        <v>26</v>
      </c>
      <c r="J7" s="138"/>
      <c r="K7" s="62">
        <v>2017</v>
      </c>
      <c r="L7" s="65"/>
      <c r="O7" s="69"/>
    </row>
    <row r="8" spans="1:15" s="18" customFormat="1" ht="19.5" customHeight="1" thickBot="1" x14ac:dyDescent="0.3">
      <c r="B8" s="127" t="s">
        <v>25</v>
      </c>
      <c r="C8" s="128"/>
      <c r="D8" s="128"/>
      <c r="E8" s="25">
        <v>44316</v>
      </c>
      <c r="F8" s="26" t="s">
        <v>95</v>
      </c>
      <c r="G8" s="129" t="s">
        <v>100</v>
      </c>
      <c r="H8" s="130"/>
      <c r="I8" s="152" t="s">
        <v>17</v>
      </c>
      <c r="J8" s="142"/>
      <c r="K8" s="63">
        <v>43220</v>
      </c>
      <c r="L8" s="66"/>
    </row>
    <row r="9" spans="1:15" s="18" customFormat="1" ht="9.75" customHeight="1" x14ac:dyDescent="0.25">
      <c r="B9" s="147" t="str">
        <f>F2</f>
        <v>Zvýšení traťové rychlosti v úseku Oldřichov u Duchcova – Bílina</v>
      </c>
      <c r="C9" s="148"/>
      <c r="D9" s="148"/>
      <c r="E9" s="148"/>
      <c r="F9" s="148"/>
      <c r="G9" s="148"/>
      <c r="H9" s="148"/>
      <c r="I9" s="148"/>
      <c r="J9" s="148"/>
      <c r="K9" s="27" t="str">
        <f>$I$5</f>
        <v>ISPROFIN:</v>
      </c>
      <c r="L9" s="67" t="str">
        <f>K5</f>
        <v>5423720012</v>
      </c>
    </row>
    <row r="10" spans="1:15" s="18" customFormat="1" ht="15" customHeight="1" x14ac:dyDescent="0.25">
      <c r="B10" s="143" t="s">
        <v>12</v>
      </c>
      <c r="C10" s="135" t="s">
        <v>0</v>
      </c>
      <c r="D10" s="135" t="s">
        <v>1</v>
      </c>
      <c r="E10" s="135" t="s">
        <v>13</v>
      </c>
      <c r="F10" s="145" t="s">
        <v>31</v>
      </c>
      <c r="G10" s="145" t="s">
        <v>2</v>
      </c>
      <c r="H10" s="145" t="s">
        <v>3</v>
      </c>
      <c r="I10" s="135" t="s">
        <v>14</v>
      </c>
      <c r="J10" s="135" t="s">
        <v>15</v>
      </c>
      <c r="K10" s="133" t="s">
        <v>4</v>
      </c>
      <c r="L10" s="134"/>
    </row>
    <row r="11" spans="1:15" s="18" customFormat="1" ht="15" customHeight="1" x14ac:dyDescent="0.25">
      <c r="B11" s="143"/>
      <c r="C11" s="135"/>
      <c r="D11" s="135"/>
      <c r="E11" s="135"/>
      <c r="F11" s="145"/>
      <c r="G11" s="145"/>
      <c r="H11" s="145"/>
      <c r="I11" s="135"/>
      <c r="J11" s="135"/>
      <c r="K11" s="133"/>
      <c r="L11" s="134"/>
    </row>
    <row r="12" spans="1:15" s="18" customFormat="1" ht="12.75" customHeight="1" thickBot="1" x14ac:dyDescent="0.3">
      <c r="B12" s="144"/>
      <c r="C12" s="136"/>
      <c r="D12" s="136"/>
      <c r="E12" s="136"/>
      <c r="F12" s="146"/>
      <c r="G12" s="146"/>
      <c r="H12" s="146"/>
      <c r="I12" s="136"/>
      <c r="J12" s="136"/>
      <c r="K12" s="28" t="s">
        <v>16</v>
      </c>
      <c r="L12" s="29" t="s">
        <v>5</v>
      </c>
    </row>
    <row r="13" spans="1:15" s="1" customFormat="1" ht="20.100000000000001" customHeight="1" thickBot="1" x14ac:dyDescent="0.3">
      <c r="A13" s="1" t="s">
        <v>32</v>
      </c>
      <c r="B13" s="103" t="s">
        <v>21</v>
      </c>
      <c r="C13" s="73" t="s">
        <v>106</v>
      </c>
      <c r="D13" s="7"/>
      <c r="E13" s="7"/>
      <c r="F13" s="74" t="s">
        <v>107</v>
      </c>
      <c r="G13" s="9"/>
      <c r="H13" s="104"/>
      <c r="I13" s="9"/>
      <c r="J13" s="9"/>
      <c r="K13" s="9"/>
      <c r="L13" s="20"/>
    </row>
    <row r="14" spans="1:15" s="1" customFormat="1" ht="13.5" customHeight="1" thickBot="1" x14ac:dyDescent="0.3">
      <c r="A14" s="10" t="s">
        <v>7</v>
      </c>
      <c r="B14" s="105">
        <f>1+MAX($B$13:B13)</f>
        <v>1</v>
      </c>
      <c r="C14" s="76" t="s">
        <v>108</v>
      </c>
      <c r="D14" s="76"/>
      <c r="E14" s="76" t="s">
        <v>101</v>
      </c>
      <c r="F14" s="77" t="s">
        <v>109</v>
      </c>
      <c r="G14" s="76" t="s">
        <v>110</v>
      </c>
      <c r="H14" s="106">
        <v>960</v>
      </c>
      <c r="I14" s="102"/>
      <c r="J14" s="81"/>
      <c r="K14" s="82"/>
      <c r="L14" s="83">
        <f>ROUND((ROUND(H14,3))*(ROUND(K14,2)),2)</f>
        <v>0</v>
      </c>
    </row>
    <row r="15" spans="1:15" s="1" customFormat="1" ht="12.75" customHeight="1" x14ac:dyDescent="0.25">
      <c r="A15" s="10" t="s">
        <v>6</v>
      </c>
      <c r="B15" s="107"/>
      <c r="C15" s="17"/>
      <c r="D15" s="17"/>
      <c r="E15" s="17"/>
      <c r="F15" s="78" t="s">
        <v>187</v>
      </c>
      <c r="G15" s="11"/>
      <c r="H15" s="108"/>
      <c r="I15" s="11"/>
      <c r="J15" s="11"/>
      <c r="K15" s="11"/>
      <c r="L15" s="22"/>
    </row>
    <row r="16" spans="1:15" s="1" customFormat="1" ht="12.75" customHeight="1" x14ac:dyDescent="0.25">
      <c r="A16" s="10" t="s">
        <v>8</v>
      </c>
      <c r="B16" s="107"/>
      <c r="C16" s="17"/>
      <c r="D16" s="17"/>
      <c r="E16" s="17"/>
      <c r="F16" s="79" t="s">
        <v>179</v>
      </c>
      <c r="G16" s="11"/>
      <c r="H16" s="108"/>
      <c r="I16" s="11"/>
      <c r="J16" s="11"/>
      <c r="K16" s="11"/>
      <c r="L16" s="22"/>
    </row>
    <row r="17" spans="1:12" s="1" customFormat="1" ht="12.75" customHeight="1" thickBot="1" x14ac:dyDescent="0.3">
      <c r="A17" s="10" t="s">
        <v>9</v>
      </c>
      <c r="B17" s="109"/>
      <c r="C17" s="19"/>
      <c r="D17" s="19"/>
      <c r="E17" s="19"/>
      <c r="F17" s="80" t="s">
        <v>85</v>
      </c>
      <c r="G17" s="12"/>
      <c r="H17" s="110"/>
      <c r="I17" s="12"/>
      <c r="J17" s="12"/>
      <c r="K17" s="12"/>
      <c r="L17" s="24"/>
    </row>
    <row r="18" spans="1:12" s="1" customFormat="1" ht="13.5" customHeight="1" thickBot="1" x14ac:dyDescent="0.3">
      <c r="A18" s="10" t="s">
        <v>7</v>
      </c>
      <c r="B18" s="105">
        <f>1+MAX($B$13:B17)</f>
        <v>2</v>
      </c>
      <c r="C18" s="76" t="s">
        <v>181</v>
      </c>
      <c r="D18" s="76"/>
      <c r="E18" s="76" t="s">
        <v>101</v>
      </c>
      <c r="F18" s="77" t="s">
        <v>182</v>
      </c>
      <c r="G18" s="76" t="s">
        <v>110</v>
      </c>
      <c r="H18" s="106">
        <v>60</v>
      </c>
      <c r="I18" s="102"/>
      <c r="J18" s="81"/>
      <c r="K18" s="82"/>
      <c r="L18" s="83">
        <f>ROUND((ROUND(H18,3))*(ROUND(K18,2)),2)</f>
        <v>0</v>
      </c>
    </row>
    <row r="19" spans="1:12" s="1" customFormat="1" ht="12.75" customHeight="1" x14ac:dyDescent="0.25">
      <c r="A19" s="10" t="s">
        <v>6</v>
      </c>
      <c r="B19" s="107"/>
      <c r="C19" s="17"/>
      <c r="D19" s="17"/>
      <c r="E19" s="17"/>
      <c r="F19" s="78" t="s">
        <v>188</v>
      </c>
      <c r="G19" s="11"/>
      <c r="H19" s="108"/>
      <c r="I19" s="11"/>
      <c r="J19" s="11"/>
      <c r="K19" s="11"/>
      <c r="L19" s="22"/>
    </row>
    <row r="20" spans="1:12" s="1" customFormat="1" ht="12.75" customHeight="1" x14ac:dyDescent="0.25">
      <c r="A20" s="10" t="s">
        <v>8</v>
      </c>
      <c r="B20" s="107"/>
      <c r="C20" s="17"/>
      <c r="D20" s="17"/>
      <c r="E20" s="17"/>
      <c r="F20" s="79" t="s">
        <v>179</v>
      </c>
      <c r="G20" s="11"/>
      <c r="H20" s="108"/>
      <c r="I20" s="11"/>
      <c r="J20" s="11"/>
      <c r="K20" s="11"/>
      <c r="L20" s="22"/>
    </row>
    <row r="21" spans="1:12" s="1" customFormat="1" ht="12.75" customHeight="1" thickBot="1" x14ac:dyDescent="0.3">
      <c r="A21" s="10" t="s">
        <v>9</v>
      </c>
      <c r="B21" s="109"/>
      <c r="C21" s="19"/>
      <c r="D21" s="19"/>
      <c r="E21" s="19"/>
      <c r="F21" s="80" t="s">
        <v>85</v>
      </c>
      <c r="G21" s="12"/>
      <c r="H21" s="110"/>
      <c r="I21" s="12"/>
      <c r="J21" s="12"/>
      <c r="K21" s="12"/>
      <c r="L21" s="24"/>
    </row>
    <row r="22" spans="1:12" s="1" customFormat="1" ht="12.75" customHeight="1" thickBot="1" x14ac:dyDescent="0.3">
      <c r="A22" s="10"/>
      <c r="B22" s="105">
        <f>1+MAX($B$13:B21)</f>
        <v>3</v>
      </c>
      <c r="C22" s="76" t="s">
        <v>183</v>
      </c>
      <c r="D22" s="76"/>
      <c r="E22" s="76" t="s">
        <v>101</v>
      </c>
      <c r="F22" s="77" t="s">
        <v>184</v>
      </c>
      <c r="G22" s="76" t="s">
        <v>110</v>
      </c>
      <c r="H22" s="106">
        <v>20</v>
      </c>
      <c r="I22" s="102"/>
      <c r="J22" s="81"/>
      <c r="K22" s="82"/>
      <c r="L22" s="83">
        <f>ROUND((ROUND(H22,3))*(ROUND(K22,2)),2)</f>
        <v>0</v>
      </c>
    </row>
    <row r="23" spans="1:12" s="1" customFormat="1" ht="12.75" customHeight="1" x14ac:dyDescent="0.25">
      <c r="A23" s="10"/>
      <c r="B23" s="107"/>
      <c r="C23" s="17"/>
      <c r="D23" s="17"/>
      <c r="E23" s="17"/>
      <c r="F23" s="78" t="s">
        <v>189</v>
      </c>
      <c r="G23" s="11"/>
      <c r="H23" s="108"/>
      <c r="I23" s="11"/>
      <c r="J23" s="11"/>
      <c r="K23" s="11"/>
      <c r="L23" s="22"/>
    </row>
    <row r="24" spans="1:12" s="1" customFormat="1" ht="12.75" customHeight="1" x14ac:dyDescent="0.25">
      <c r="A24" s="10"/>
      <c r="B24" s="107"/>
      <c r="C24" s="17"/>
      <c r="D24" s="17"/>
      <c r="E24" s="17"/>
      <c r="F24" s="79" t="s">
        <v>179</v>
      </c>
      <c r="G24" s="11"/>
      <c r="H24" s="108"/>
      <c r="I24" s="11"/>
      <c r="J24" s="11"/>
      <c r="K24" s="11"/>
      <c r="L24" s="22"/>
    </row>
    <row r="25" spans="1:12" s="1" customFormat="1" ht="12.75" customHeight="1" thickBot="1" x14ac:dyDescent="0.3">
      <c r="A25" s="10"/>
      <c r="B25" s="109"/>
      <c r="C25" s="19"/>
      <c r="D25" s="19"/>
      <c r="E25" s="19"/>
      <c r="F25" s="80" t="s">
        <v>85</v>
      </c>
      <c r="G25" s="12"/>
      <c r="H25" s="110"/>
      <c r="I25" s="12"/>
      <c r="J25" s="12"/>
      <c r="K25" s="12"/>
      <c r="L25" s="24"/>
    </row>
    <row r="26" spans="1:12" s="1" customFormat="1" ht="13.5" customHeight="1" thickBot="1" x14ac:dyDescent="0.3">
      <c r="A26" s="10" t="s">
        <v>7</v>
      </c>
      <c r="B26" s="105">
        <f>1+MAX($B$13:B25)</f>
        <v>4</v>
      </c>
      <c r="C26" s="76" t="s">
        <v>111</v>
      </c>
      <c r="D26" s="76"/>
      <c r="E26" s="76" t="s">
        <v>101</v>
      </c>
      <c r="F26" s="77" t="s">
        <v>112</v>
      </c>
      <c r="G26" s="76" t="s">
        <v>102</v>
      </c>
      <c r="H26" s="106">
        <v>20</v>
      </c>
      <c r="I26" s="102"/>
      <c r="J26" s="81"/>
      <c r="K26" s="82"/>
      <c r="L26" s="83">
        <f>ROUND((ROUND(H26,3))*(ROUND(K26,2)),2)</f>
        <v>0</v>
      </c>
    </row>
    <row r="27" spans="1:12" s="1" customFormat="1" ht="12.75" customHeight="1" x14ac:dyDescent="0.25">
      <c r="A27" s="10" t="s">
        <v>6</v>
      </c>
      <c r="B27" s="107"/>
      <c r="C27" s="17"/>
      <c r="D27" s="17"/>
      <c r="E27" s="17"/>
      <c r="F27" s="78" t="s">
        <v>185</v>
      </c>
      <c r="G27" s="11"/>
      <c r="H27" s="108"/>
      <c r="I27" s="11"/>
      <c r="J27" s="11"/>
      <c r="K27" s="11"/>
      <c r="L27" s="22"/>
    </row>
    <row r="28" spans="1:12" s="1" customFormat="1" ht="12.75" customHeight="1" x14ac:dyDescent="0.25">
      <c r="A28" s="10" t="s">
        <v>8</v>
      </c>
      <c r="B28" s="107"/>
      <c r="C28" s="17"/>
      <c r="D28" s="17"/>
      <c r="E28" s="17"/>
      <c r="F28" s="79" t="s">
        <v>180</v>
      </c>
      <c r="G28" s="11"/>
      <c r="H28" s="108"/>
      <c r="I28" s="11"/>
      <c r="J28" s="11"/>
      <c r="K28" s="11"/>
      <c r="L28" s="22"/>
    </row>
    <row r="29" spans="1:12" s="1" customFormat="1" ht="12.75" customHeight="1" thickBot="1" x14ac:dyDescent="0.3">
      <c r="A29" s="10" t="s">
        <v>9</v>
      </c>
      <c r="B29" s="109"/>
      <c r="C29" s="19"/>
      <c r="D29" s="19"/>
      <c r="E29" s="19"/>
      <c r="F29" s="80" t="s">
        <v>85</v>
      </c>
      <c r="G29" s="12"/>
      <c r="H29" s="110"/>
      <c r="I29" s="12"/>
      <c r="J29" s="12"/>
      <c r="K29" s="12"/>
      <c r="L29" s="24"/>
    </row>
    <row r="30" spans="1:12" s="1" customFormat="1" ht="13.5" customHeight="1" thickBot="1" x14ac:dyDescent="0.3">
      <c r="A30" s="10" t="s">
        <v>7</v>
      </c>
      <c r="B30" s="105">
        <f>1+MAX($B$13:B29)</f>
        <v>5</v>
      </c>
      <c r="C30" s="76" t="s">
        <v>113</v>
      </c>
      <c r="D30" s="76"/>
      <c r="E30" s="76" t="s">
        <v>101</v>
      </c>
      <c r="F30" s="77" t="s">
        <v>114</v>
      </c>
      <c r="G30" s="76" t="s">
        <v>102</v>
      </c>
      <c r="H30" s="106">
        <v>20</v>
      </c>
      <c r="I30" s="102"/>
      <c r="J30" s="81"/>
      <c r="K30" s="82"/>
      <c r="L30" s="83">
        <f>ROUND((ROUND(H30,3))*(ROUND(K30,2)),2)</f>
        <v>0</v>
      </c>
    </row>
    <row r="31" spans="1:12" s="1" customFormat="1" ht="12.75" customHeight="1" x14ac:dyDescent="0.25">
      <c r="A31" s="10" t="s">
        <v>6</v>
      </c>
      <c r="B31" s="107"/>
      <c r="C31" s="17"/>
      <c r="D31" s="17"/>
      <c r="E31" s="17"/>
      <c r="F31" s="78" t="s">
        <v>186</v>
      </c>
      <c r="G31" s="11"/>
      <c r="H31" s="108"/>
      <c r="I31" s="11"/>
      <c r="J31" s="11"/>
      <c r="K31" s="11"/>
      <c r="L31" s="22"/>
    </row>
    <row r="32" spans="1:12" s="1" customFormat="1" ht="12.75" customHeight="1" x14ac:dyDescent="0.25">
      <c r="A32" s="10" t="s">
        <v>8</v>
      </c>
      <c r="B32" s="107"/>
      <c r="C32" s="17"/>
      <c r="D32" s="17"/>
      <c r="E32" s="17"/>
      <c r="F32" s="79" t="s">
        <v>180</v>
      </c>
      <c r="G32" s="11"/>
      <c r="H32" s="108"/>
      <c r="I32" s="11"/>
      <c r="J32" s="11"/>
      <c r="K32" s="11"/>
      <c r="L32" s="22"/>
    </row>
    <row r="33" spans="1:12" s="1" customFormat="1" ht="12.75" customHeight="1" thickBot="1" x14ac:dyDescent="0.3">
      <c r="A33" s="10" t="s">
        <v>9</v>
      </c>
      <c r="B33" s="109"/>
      <c r="C33" s="19"/>
      <c r="D33" s="19"/>
      <c r="E33" s="19"/>
      <c r="F33" s="80" t="s">
        <v>85</v>
      </c>
      <c r="G33" s="12"/>
      <c r="H33" s="110"/>
      <c r="I33" s="12"/>
      <c r="J33" s="12"/>
      <c r="K33" s="12"/>
      <c r="L33" s="24"/>
    </row>
    <row r="34" spans="1:12" s="1" customFormat="1" ht="28.5" customHeight="1" thickBot="1" x14ac:dyDescent="0.3">
      <c r="A34" s="10" t="s">
        <v>7</v>
      </c>
      <c r="B34" s="105">
        <f>1+MAX($B$13:B33)</f>
        <v>6</v>
      </c>
      <c r="C34" s="76" t="s">
        <v>175</v>
      </c>
      <c r="D34" s="76"/>
      <c r="E34" s="76" t="s">
        <v>101</v>
      </c>
      <c r="F34" s="77" t="s">
        <v>176</v>
      </c>
      <c r="G34" s="76" t="s">
        <v>102</v>
      </c>
      <c r="H34" s="106">
        <v>52</v>
      </c>
      <c r="I34" s="102"/>
      <c r="J34" s="81"/>
      <c r="K34" s="82"/>
      <c r="L34" s="83">
        <f>ROUND((ROUND(H34,3))*(ROUND(K34,2)),2)</f>
        <v>0</v>
      </c>
    </row>
    <row r="35" spans="1:12" s="1" customFormat="1" ht="12.75" customHeight="1" x14ac:dyDescent="0.25">
      <c r="A35" s="10" t="s">
        <v>6</v>
      </c>
      <c r="B35" s="107"/>
      <c r="C35" s="17"/>
      <c r="D35" s="17"/>
      <c r="E35" s="17"/>
      <c r="F35" s="78"/>
      <c r="G35" s="11"/>
      <c r="H35" s="108"/>
      <c r="I35" s="11"/>
      <c r="J35" s="11"/>
      <c r="K35" s="11"/>
      <c r="L35" s="22"/>
    </row>
    <row r="36" spans="1:12" s="1" customFormat="1" ht="12.75" customHeight="1" x14ac:dyDescent="0.25">
      <c r="A36" s="10" t="s">
        <v>8</v>
      </c>
      <c r="B36" s="107"/>
      <c r="C36" s="17"/>
      <c r="D36" s="17"/>
      <c r="E36" s="17"/>
      <c r="F36" s="79" t="s">
        <v>180</v>
      </c>
      <c r="G36" s="11"/>
      <c r="H36" s="108"/>
      <c r="I36" s="11"/>
      <c r="J36" s="11"/>
      <c r="K36" s="11"/>
      <c r="L36" s="22"/>
    </row>
    <row r="37" spans="1:12" s="1" customFormat="1" ht="12.75" customHeight="1" thickBot="1" x14ac:dyDescent="0.3">
      <c r="A37" s="10" t="s">
        <v>9</v>
      </c>
      <c r="B37" s="109"/>
      <c r="C37" s="19"/>
      <c r="D37" s="19"/>
      <c r="E37" s="19"/>
      <c r="F37" s="80" t="s">
        <v>85</v>
      </c>
      <c r="G37" s="12"/>
      <c r="H37" s="110"/>
      <c r="I37" s="12"/>
      <c r="J37" s="12"/>
      <c r="K37" s="12"/>
      <c r="L37" s="24"/>
    </row>
    <row r="38" spans="1:12" s="1" customFormat="1" ht="25.5" customHeight="1" thickBot="1" x14ac:dyDescent="0.3">
      <c r="A38" s="10" t="s">
        <v>7</v>
      </c>
      <c r="B38" s="105">
        <f>1+MAX($B$13:B37)</f>
        <v>7</v>
      </c>
      <c r="C38" s="76" t="s">
        <v>115</v>
      </c>
      <c r="D38" s="76"/>
      <c r="E38" s="76" t="s">
        <v>101</v>
      </c>
      <c r="F38" s="77" t="s">
        <v>116</v>
      </c>
      <c r="G38" s="76" t="s">
        <v>102</v>
      </c>
      <c r="H38" s="106">
        <v>4</v>
      </c>
      <c r="I38" s="102"/>
      <c r="J38" s="81"/>
      <c r="K38" s="82"/>
      <c r="L38" s="83">
        <f>ROUND((ROUND(H38,3))*(ROUND(K38,2)),2)</f>
        <v>0</v>
      </c>
    </row>
    <row r="39" spans="1:12" s="1" customFormat="1" ht="12.75" customHeight="1" x14ac:dyDescent="0.25">
      <c r="A39" s="10" t="s">
        <v>6</v>
      </c>
      <c r="B39" s="107"/>
      <c r="C39" s="17"/>
      <c r="D39" s="17"/>
      <c r="E39" s="17"/>
      <c r="F39" s="78"/>
      <c r="G39" s="11"/>
      <c r="H39" s="108"/>
      <c r="I39" s="11"/>
      <c r="J39" s="11"/>
      <c r="K39" s="11"/>
      <c r="L39" s="22"/>
    </row>
    <row r="40" spans="1:12" s="1" customFormat="1" ht="12.75" customHeight="1" x14ac:dyDescent="0.25">
      <c r="A40" s="10" t="s">
        <v>8</v>
      </c>
      <c r="B40" s="107"/>
      <c r="C40" s="17"/>
      <c r="D40" s="17"/>
      <c r="E40" s="17"/>
      <c r="F40" s="79" t="s">
        <v>180</v>
      </c>
      <c r="G40" s="11"/>
      <c r="H40" s="108"/>
      <c r="I40" s="11"/>
      <c r="J40" s="11"/>
      <c r="K40" s="11"/>
      <c r="L40" s="22"/>
    </row>
    <row r="41" spans="1:12" s="1" customFormat="1" ht="12.75" customHeight="1" thickBot="1" x14ac:dyDescent="0.3">
      <c r="A41" s="10" t="s">
        <v>9</v>
      </c>
      <c r="B41" s="109"/>
      <c r="C41" s="19"/>
      <c r="D41" s="19"/>
      <c r="E41" s="19"/>
      <c r="F41" s="80" t="s">
        <v>85</v>
      </c>
      <c r="G41" s="12"/>
      <c r="H41" s="110"/>
      <c r="I41" s="12"/>
      <c r="J41" s="12"/>
      <c r="K41" s="12"/>
      <c r="L41" s="24"/>
    </row>
    <row r="42" spans="1:12" s="1" customFormat="1" ht="13.5" customHeight="1" thickBot="1" x14ac:dyDescent="0.3">
      <c r="A42" s="10" t="s">
        <v>7</v>
      </c>
      <c r="B42" s="105">
        <f>1+MAX($B$13:B41)</f>
        <v>8</v>
      </c>
      <c r="C42" s="76" t="s">
        <v>117</v>
      </c>
      <c r="D42" s="76"/>
      <c r="E42" s="76" t="s">
        <v>101</v>
      </c>
      <c r="F42" s="77" t="s">
        <v>118</v>
      </c>
      <c r="G42" s="76" t="s">
        <v>110</v>
      </c>
      <c r="H42" s="106">
        <f>21*15</f>
        <v>315</v>
      </c>
      <c r="I42" s="102"/>
      <c r="J42" s="81"/>
      <c r="K42" s="82"/>
      <c r="L42" s="83">
        <f>ROUND((ROUND(H42,3))*(ROUND(K42,2)),2)</f>
        <v>0</v>
      </c>
    </row>
    <row r="43" spans="1:12" s="1" customFormat="1" ht="12.75" customHeight="1" x14ac:dyDescent="0.25">
      <c r="A43" s="10" t="s">
        <v>6</v>
      </c>
      <c r="B43" s="107"/>
      <c r="C43" s="17"/>
      <c r="D43" s="17"/>
      <c r="E43" s="17"/>
      <c r="F43" s="78"/>
      <c r="G43" s="11"/>
      <c r="H43" s="108"/>
      <c r="I43" s="11"/>
      <c r="J43" s="11"/>
      <c r="K43" s="11"/>
      <c r="L43" s="22"/>
    </row>
    <row r="44" spans="1:12" s="1" customFormat="1" ht="12.75" customHeight="1" x14ac:dyDescent="0.25">
      <c r="A44" s="10" t="s">
        <v>8</v>
      </c>
      <c r="B44" s="107"/>
      <c r="C44" s="17"/>
      <c r="D44" s="17"/>
      <c r="E44" s="17"/>
      <c r="F44" s="79" t="s">
        <v>190</v>
      </c>
      <c r="G44" s="11"/>
      <c r="H44" s="108"/>
      <c r="I44" s="11"/>
      <c r="J44" s="11"/>
      <c r="K44" s="11"/>
      <c r="L44" s="22"/>
    </row>
    <row r="45" spans="1:12" s="1" customFormat="1" ht="12.75" customHeight="1" thickBot="1" x14ac:dyDescent="0.3">
      <c r="A45" s="10" t="s">
        <v>9</v>
      </c>
      <c r="B45" s="109"/>
      <c r="C45" s="19"/>
      <c r="D45" s="19"/>
      <c r="E45" s="19"/>
      <c r="F45" s="80" t="s">
        <v>85</v>
      </c>
      <c r="G45" s="12"/>
      <c r="H45" s="110"/>
      <c r="I45" s="12"/>
      <c r="J45" s="12"/>
      <c r="K45" s="12"/>
      <c r="L45" s="24"/>
    </row>
    <row r="46" spans="1:12" s="1" customFormat="1" ht="13.5" customHeight="1" thickBot="1" x14ac:dyDescent="0.3">
      <c r="A46" s="10" t="s">
        <v>7</v>
      </c>
      <c r="B46" s="105">
        <f>1+MAX($B$13:B45)</f>
        <v>9</v>
      </c>
      <c r="C46" s="76" t="s">
        <v>119</v>
      </c>
      <c r="D46" s="76"/>
      <c r="E46" s="76" t="s">
        <v>101</v>
      </c>
      <c r="F46" s="77" t="s">
        <v>120</v>
      </c>
      <c r="G46" s="76" t="s">
        <v>110</v>
      </c>
      <c r="H46" s="106">
        <f>2*18</f>
        <v>36</v>
      </c>
      <c r="I46" s="102"/>
      <c r="J46" s="81"/>
      <c r="K46" s="82"/>
      <c r="L46" s="83">
        <f>ROUND((ROUND(H46,3))*(ROUND(K46,2)),2)</f>
        <v>0</v>
      </c>
    </row>
    <row r="47" spans="1:12" s="1" customFormat="1" ht="12.75" customHeight="1" x14ac:dyDescent="0.25">
      <c r="A47" s="10" t="s">
        <v>6</v>
      </c>
      <c r="B47" s="107"/>
      <c r="C47" s="17"/>
      <c r="D47" s="17"/>
      <c r="E47" s="17"/>
      <c r="F47" s="78"/>
      <c r="G47" s="11"/>
      <c r="H47" s="108"/>
      <c r="I47" s="11"/>
      <c r="J47" s="11"/>
      <c r="K47" s="11"/>
      <c r="L47" s="22"/>
    </row>
    <row r="48" spans="1:12" s="1" customFormat="1" ht="12.75" customHeight="1" x14ac:dyDescent="0.25">
      <c r="A48" s="10" t="s">
        <v>8</v>
      </c>
      <c r="B48" s="107"/>
      <c r="C48" s="17"/>
      <c r="D48" s="17"/>
      <c r="E48" s="17"/>
      <c r="F48" s="79" t="s">
        <v>192</v>
      </c>
      <c r="G48" s="11"/>
      <c r="H48" s="108"/>
      <c r="I48" s="11"/>
      <c r="J48" s="11"/>
      <c r="K48" s="11"/>
      <c r="L48" s="22"/>
    </row>
    <row r="49" spans="1:12" s="1" customFormat="1" ht="12.75" customHeight="1" thickBot="1" x14ac:dyDescent="0.3">
      <c r="A49" s="10" t="s">
        <v>9</v>
      </c>
      <c r="B49" s="109"/>
      <c r="C49" s="19"/>
      <c r="D49" s="19"/>
      <c r="E49" s="19"/>
      <c r="F49" s="80" t="s">
        <v>85</v>
      </c>
      <c r="G49" s="12"/>
      <c r="H49" s="110"/>
      <c r="I49" s="12"/>
      <c r="J49" s="12"/>
      <c r="K49" s="12"/>
      <c r="L49" s="24"/>
    </row>
    <row r="50" spans="1:12" s="1" customFormat="1" ht="13.5" customHeight="1" thickBot="1" x14ac:dyDescent="0.3">
      <c r="A50" s="10" t="s">
        <v>7</v>
      </c>
      <c r="B50" s="105">
        <f>1+MAX($B$13:B49)</f>
        <v>10</v>
      </c>
      <c r="C50" s="76" t="s">
        <v>121</v>
      </c>
      <c r="D50" s="76"/>
      <c r="E50" s="76" t="s">
        <v>101</v>
      </c>
      <c r="F50" s="77" t="s">
        <v>122</v>
      </c>
      <c r="G50" s="76" t="s">
        <v>110</v>
      </c>
      <c r="H50" s="106">
        <v>36</v>
      </c>
      <c r="I50" s="102"/>
      <c r="J50" s="81"/>
      <c r="K50" s="82"/>
      <c r="L50" s="83">
        <f>ROUND((ROUND(H50,3))*(ROUND(K50,2)),2)</f>
        <v>0</v>
      </c>
    </row>
    <row r="51" spans="1:12" s="1" customFormat="1" ht="12.75" customHeight="1" x14ac:dyDescent="0.25">
      <c r="A51" s="10" t="s">
        <v>6</v>
      </c>
      <c r="B51" s="107"/>
      <c r="C51" s="17"/>
      <c r="D51" s="17"/>
      <c r="E51" s="17"/>
      <c r="F51" s="78"/>
      <c r="G51" s="11"/>
      <c r="H51" s="108"/>
      <c r="I51" s="11"/>
      <c r="J51" s="11"/>
      <c r="K51" s="11"/>
      <c r="L51" s="22"/>
    </row>
    <row r="52" spans="1:12" s="1" customFormat="1" ht="12.75" customHeight="1" x14ac:dyDescent="0.25">
      <c r="A52" s="10" t="s">
        <v>8</v>
      </c>
      <c r="B52" s="107"/>
      <c r="C52" s="17"/>
      <c r="D52" s="17"/>
      <c r="E52" s="17"/>
      <c r="F52" s="79" t="s">
        <v>191</v>
      </c>
      <c r="G52" s="11"/>
      <c r="H52" s="108"/>
      <c r="I52" s="11"/>
      <c r="J52" s="11"/>
      <c r="K52" s="11"/>
      <c r="L52" s="22"/>
    </row>
    <row r="53" spans="1:12" s="1" customFormat="1" ht="12.75" customHeight="1" thickBot="1" x14ac:dyDescent="0.3">
      <c r="A53" s="10" t="s">
        <v>9</v>
      </c>
      <c r="B53" s="107"/>
      <c r="C53" s="17"/>
      <c r="D53" s="17"/>
      <c r="E53" s="17"/>
      <c r="F53" s="80" t="s">
        <v>85</v>
      </c>
      <c r="G53" s="11"/>
      <c r="H53" s="108"/>
      <c r="I53" s="11"/>
      <c r="J53" s="11"/>
      <c r="K53" s="11"/>
      <c r="L53" s="22"/>
    </row>
    <row r="54" spans="1:12" s="1" customFormat="1" ht="13.5" customHeight="1" thickBot="1" x14ac:dyDescent="0.3">
      <c r="A54" s="10" t="s">
        <v>7</v>
      </c>
      <c r="B54" s="105">
        <f>1+MAX($B$13:B53)</f>
        <v>11</v>
      </c>
      <c r="C54" s="76" t="s">
        <v>123</v>
      </c>
      <c r="D54" s="76"/>
      <c r="E54" s="76" t="s">
        <v>101</v>
      </c>
      <c r="F54" s="77" t="s">
        <v>124</v>
      </c>
      <c r="G54" s="76" t="s">
        <v>102</v>
      </c>
      <c r="H54" s="106">
        <v>10</v>
      </c>
      <c r="I54" s="102"/>
      <c r="J54" s="81"/>
      <c r="K54" s="82"/>
      <c r="L54" s="83">
        <f>ROUND((ROUND(H54,3))*(ROUND(K54,2)),2)</f>
        <v>0</v>
      </c>
    </row>
    <row r="55" spans="1:12" s="1" customFormat="1" ht="12.75" customHeight="1" x14ac:dyDescent="0.25">
      <c r="A55" s="10" t="s">
        <v>6</v>
      </c>
      <c r="B55" s="107"/>
      <c r="C55" s="17"/>
      <c r="D55" s="17"/>
      <c r="E55" s="17"/>
      <c r="F55" s="78"/>
      <c r="G55" s="11"/>
      <c r="H55" s="108"/>
      <c r="I55" s="11"/>
      <c r="J55" s="11"/>
      <c r="K55" s="11"/>
      <c r="L55" s="22"/>
    </row>
    <row r="56" spans="1:12" s="1" customFormat="1" ht="12.75" customHeight="1" x14ac:dyDescent="0.25">
      <c r="A56" s="10" t="s">
        <v>8</v>
      </c>
      <c r="B56" s="107"/>
      <c r="C56" s="17"/>
      <c r="D56" s="17"/>
      <c r="E56" s="17"/>
      <c r="F56" s="79" t="s">
        <v>180</v>
      </c>
      <c r="G56" s="11"/>
      <c r="H56" s="108"/>
      <c r="I56" s="11"/>
      <c r="J56" s="11"/>
      <c r="K56" s="11"/>
      <c r="L56" s="22"/>
    </row>
    <row r="57" spans="1:12" s="1" customFormat="1" ht="12.75" customHeight="1" thickBot="1" x14ac:dyDescent="0.3">
      <c r="A57" s="10" t="s">
        <v>9</v>
      </c>
      <c r="B57" s="107"/>
      <c r="C57" s="17"/>
      <c r="D57" s="17"/>
      <c r="E57" s="17"/>
      <c r="F57" s="80" t="s">
        <v>85</v>
      </c>
      <c r="G57" s="11"/>
      <c r="H57" s="108"/>
      <c r="I57" s="11"/>
      <c r="J57" s="11"/>
      <c r="K57" s="11"/>
      <c r="L57" s="22"/>
    </row>
    <row r="58" spans="1:12" s="1" customFormat="1" ht="23.25" thickBot="1" x14ac:dyDescent="0.3">
      <c r="A58" s="10" t="s">
        <v>7</v>
      </c>
      <c r="B58" s="105">
        <f>1+MAX($B$13:B57)</f>
        <v>12</v>
      </c>
      <c r="C58" s="76" t="s">
        <v>125</v>
      </c>
      <c r="D58" s="76"/>
      <c r="E58" s="76" t="s">
        <v>101</v>
      </c>
      <c r="F58" s="77" t="s">
        <v>126</v>
      </c>
      <c r="G58" s="76" t="s">
        <v>102</v>
      </c>
      <c r="H58" s="106">
        <v>1</v>
      </c>
      <c r="I58" s="102"/>
      <c r="J58" s="81"/>
      <c r="K58" s="82"/>
      <c r="L58" s="83">
        <f>ROUND((ROUND(H58,3))*(ROUND(K58,2)),2)</f>
        <v>0</v>
      </c>
    </row>
    <row r="59" spans="1:12" s="1" customFormat="1" ht="12.75" customHeight="1" x14ac:dyDescent="0.25">
      <c r="A59" s="10" t="s">
        <v>6</v>
      </c>
      <c r="B59" s="107"/>
      <c r="C59" s="17"/>
      <c r="D59" s="17"/>
      <c r="E59" s="17"/>
      <c r="F59" s="78" t="s">
        <v>217</v>
      </c>
      <c r="G59" s="11"/>
      <c r="H59" s="108"/>
      <c r="I59" s="11"/>
      <c r="J59" s="11"/>
      <c r="K59" s="11"/>
      <c r="L59" s="22"/>
    </row>
    <row r="60" spans="1:12" s="1" customFormat="1" ht="12.75" customHeight="1" x14ac:dyDescent="0.25">
      <c r="A60" s="10" t="s">
        <v>8</v>
      </c>
      <c r="B60" s="107"/>
      <c r="C60" s="17"/>
      <c r="D60" s="17"/>
      <c r="E60" s="17"/>
      <c r="F60" s="79" t="s">
        <v>180</v>
      </c>
      <c r="G60" s="11"/>
      <c r="H60" s="108"/>
      <c r="I60" s="11"/>
      <c r="J60" s="11"/>
      <c r="K60" s="11"/>
      <c r="L60" s="22"/>
    </row>
    <row r="61" spans="1:12" s="1" customFormat="1" ht="12.75" customHeight="1" thickBot="1" x14ac:dyDescent="0.3">
      <c r="A61" s="10" t="s">
        <v>9</v>
      </c>
      <c r="B61" s="109"/>
      <c r="C61" s="19"/>
      <c r="D61" s="19"/>
      <c r="E61" s="19"/>
      <c r="F61" s="80" t="s">
        <v>85</v>
      </c>
      <c r="G61" s="12"/>
      <c r="H61" s="110"/>
      <c r="I61" s="12"/>
      <c r="J61" s="12"/>
      <c r="K61" s="12"/>
      <c r="L61" s="24"/>
    </row>
    <row r="62" spans="1:12" s="1" customFormat="1" ht="23.25" thickBot="1" x14ac:dyDescent="0.3">
      <c r="A62" s="10" t="s">
        <v>7</v>
      </c>
      <c r="B62" s="105">
        <f>1+MAX($B$13:B61)</f>
        <v>13</v>
      </c>
      <c r="C62" s="76" t="s">
        <v>127</v>
      </c>
      <c r="D62" s="76"/>
      <c r="E62" s="76" t="s">
        <v>101</v>
      </c>
      <c r="F62" s="77" t="s">
        <v>128</v>
      </c>
      <c r="G62" s="76" t="s">
        <v>102</v>
      </c>
      <c r="H62" s="106">
        <v>1</v>
      </c>
      <c r="I62" s="102"/>
      <c r="J62" s="81"/>
      <c r="K62" s="82"/>
      <c r="L62" s="83">
        <f>ROUND((ROUND(H62,3))*(ROUND(K62,2)),2)</f>
        <v>0</v>
      </c>
    </row>
    <row r="63" spans="1:12" s="1" customFormat="1" ht="12.75" customHeight="1" x14ac:dyDescent="0.25">
      <c r="A63" s="10" t="s">
        <v>6</v>
      </c>
      <c r="B63" s="107"/>
      <c r="C63" s="17"/>
      <c r="D63" s="17"/>
      <c r="E63" s="17"/>
      <c r="F63" s="78"/>
      <c r="G63" s="11"/>
      <c r="H63" s="108"/>
      <c r="I63" s="11"/>
      <c r="J63" s="11"/>
      <c r="K63" s="11"/>
      <c r="L63" s="22"/>
    </row>
    <row r="64" spans="1:12" s="1" customFormat="1" ht="12.75" customHeight="1" x14ac:dyDescent="0.25">
      <c r="A64" s="10" t="s">
        <v>8</v>
      </c>
      <c r="B64" s="107"/>
      <c r="C64" s="17"/>
      <c r="D64" s="17"/>
      <c r="E64" s="17"/>
      <c r="F64" s="79" t="s">
        <v>180</v>
      </c>
      <c r="G64" s="11"/>
      <c r="H64" s="108"/>
      <c r="I64" s="11"/>
      <c r="J64" s="11"/>
      <c r="K64" s="11"/>
      <c r="L64" s="22"/>
    </row>
    <row r="65" spans="1:12" s="1" customFormat="1" ht="12.75" customHeight="1" thickBot="1" x14ac:dyDescent="0.3">
      <c r="A65" s="10" t="s">
        <v>9</v>
      </c>
      <c r="B65" s="109"/>
      <c r="C65" s="19"/>
      <c r="D65" s="19"/>
      <c r="E65" s="19"/>
      <c r="F65" s="80" t="s">
        <v>85</v>
      </c>
      <c r="G65" s="12"/>
      <c r="H65" s="110"/>
      <c r="I65" s="12"/>
      <c r="J65" s="12"/>
      <c r="K65" s="12"/>
      <c r="L65" s="24"/>
    </row>
    <row r="66" spans="1:12" s="1" customFormat="1" ht="24.75" customHeight="1" thickBot="1" x14ac:dyDescent="0.3">
      <c r="A66" s="10" t="s">
        <v>7</v>
      </c>
      <c r="B66" s="105">
        <f>1+MAX($B$13:B65)</f>
        <v>14</v>
      </c>
      <c r="C66" s="76" t="s">
        <v>218</v>
      </c>
      <c r="D66" s="76"/>
      <c r="E66" s="76" t="s">
        <v>101</v>
      </c>
      <c r="F66" s="77" t="s">
        <v>219</v>
      </c>
      <c r="G66" s="76" t="s">
        <v>102</v>
      </c>
      <c r="H66" s="106">
        <v>1</v>
      </c>
      <c r="I66" s="102"/>
      <c r="J66" s="81"/>
      <c r="K66" s="82"/>
      <c r="L66" s="83">
        <f>ROUND((ROUND(H66,3))*(ROUND(K66,2)),2)</f>
        <v>0</v>
      </c>
    </row>
    <row r="67" spans="1:12" s="1" customFormat="1" ht="12.75" customHeight="1" x14ac:dyDescent="0.25">
      <c r="A67" s="10" t="s">
        <v>6</v>
      </c>
      <c r="B67" s="107"/>
      <c r="C67" s="17"/>
      <c r="D67" s="17"/>
      <c r="E67" s="17"/>
      <c r="F67" s="78"/>
      <c r="G67" s="11"/>
      <c r="H67" s="108"/>
      <c r="I67" s="11"/>
      <c r="J67" s="11"/>
      <c r="K67" s="11"/>
      <c r="L67" s="22"/>
    </row>
    <row r="68" spans="1:12" s="1" customFormat="1" ht="12.75" customHeight="1" x14ac:dyDescent="0.25">
      <c r="A68" s="10" t="s">
        <v>8</v>
      </c>
      <c r="B68" s="107"/>
      <c r="C68" s="17"/>
      <c r="D68" s="17"/>
      <c r="E68" s="17"/>
      <c r="F68" s="79" t="s">
        <v>180</v>
      </c>
      <c r="G68" s="11"/>
      <c r="H68" s="108"/>
      <c r="I68" s="11"/>
      <c r="J68" s="11"/>
      <c r="K68" s="11"/>
      <c r="L68" s="22"/>
    </row>
    <row r="69" spans="1:12" s="1" customFormat="1" ht="12.75" customHeight="1" thickBot="1" x14ac:dyDescent="0.3">
      <c r="A69" s="10" t="s">
        <v>9</v>
      </c>
      <c r="B69" s="109"/>
      <c r="C69" s="19"/>
      <c r="D69" s="19"/>
      <c r="E69" s="19"/>
      <c r="F69" s="80" t="s">
        <v>85</v>
      </c>
      <c r="G69" s="12"/>
      <c r="H69" s="110"/>
      <c r="I69" s="12"/>
      <c r="J69" s="12"/>
      <c r="K69" s="12"/>
      <c r="L69" s="24"/>
    </row>
    <row r="70" spans="1:12" s="1" customFormat="1" ht="23.25" thickBot="1" x14ac:dyDescent="0.3">
      <c r="A70" s="10" t="s">
        <v>7</v>
      </c>
      <c r="B70" s="105">
        <f>1+MAX($B$13:B69)</f>
        <v>15</v>
      </c>
      <c r="C70" s="76" t="s">
        <v>129</v>
      </c>
      <c r="D70" s="76"/>
      <c r="E70" s="76" t="s">
        <v>101</v>
      </c>
      <c r="F70" s="77" t="s">
        <v>130</v>
      </c>
      <c r="G70" s="76" t="s">
        <v>102</v>
      </c>
      <c r="H70" s="106">
        <v>1</v>
      </c>
      <c r="I70" s="102"/>
      <c r="J70" s="81"/>
      <c r="K70" s="82"/>
      <c r="L70" s="83">
        <f>ROUND((ROUND(H70,3))*(ROUND(K70,2)),2)</f>
        <v>0</v>
      </c>
    </row>
    <row r="71" spans="1:12" s="1" customFormat="1" ht="12.75" customHeight="1" x14ac:dyDescent="0.25">
      <c r="A71" s="10" t="s">
        <v>6</v>
      </c>
      <c r="B71" s="107"/>
      <c r="C71" s="17"/>
      <c r="D71" s="17"/>
      <c r="E71" s="17"/>
      <c r="F71" s="78"/>
      <c r="G71" s="11"/>
      <c r="H71" s="108"/>
      <c r="I71" s="11"/>
      <c r="J71" s="11"/>
      <c r="K71" s="11"/>
      <c r="L71" s="22"/>
    </row>
    <row r="72" spans="1:12" s="1" customFormat="1" ht="12.75" customHeight="1" x14ac:dyDescent="0.25">
      <c r="A72" s="10" t="s">
        <v>8</v>
      </c>
      <c r="B72" s="107"/>
      <c r="C72" s="17"/>
      <c r="D72" s="17"/>
      <c r="E72" s="17"/>
      <c r="F72" s="79"/>
      <c r="G72" s="11"/>
      <c r="H72" s="108"/>
      <c r="I72" s="11"/>
      <c r="J72" s="11"/>
      <c r="K72" s="11"/>
      <c r="L72" s="22"/>
    </row>
    <row r="73" spans="1:12" s="1" customFormat="1" ht="12.75" customHeight="1" thickBot="1" x14ac:dyDescent="0.3">
      <c r="A73" s="10" t="s">
        <v>9</v>
      </c>
      <c r="B73" s="109"/>
      <c r="C73" s="19"/>
      <c r="D73" s="19"/>
      <c r="E73" s="19"/>
      <c r="F73" s="80" t="s">
        <v>85</v>
      </c>
      <c r="G73" s="12"/>
      <c r="H73" s="110"/>
      <c r="I73" s="12"/>
      <c r="J73" s="12"/>
      <c r="K73" s="12"/>
      <c r="L73" s="24"/>
    </row>
    <row r="74" spans="1:12" s="1" customFormat="1" ht="23.25" thickBot="1" x14ac:dyDescent="0.3">
      <c r="A74" s="10" t="s">
        <v>7</v>
      </c>
      <c r="B74" s="105">
        <f>1+MAX($B$13:B73)</f>
        <v>16</v>
      </c>
      <c r="C74" s="76" t="s">
        <v>131</v>
      </c>
      <c r="D74" s="76"/>
      <c r="E74" s="76" t="s">
        <v>101</v>
      </c>
      <c r="F74" s="77" t="s">
        <v>132</v>
      </c>
      <c r="G74" s="76" t="s">
        <v>102</v>
      </c>
      <c r="H74" s="106">
        <v>3</v>
      </c>
      <c r="I74" s="102"/>
      <c r="J74" s="81"/>
      <c r="K74" s="82"/>
      <c r="L74" s="83">
        <f>ROUND((ROUND(H74,3))*(ROUND(K74,2)),2)</f>
        <v>0</v>
      </c>
    </row>
    <row r="75" spans="1:12" s="1" customFormat="1" ht="12.75" customHeight="1" x14ac:dyDescent="0.25">
      <c r="A75" s="10" t="s">
        <v>6</v>
      </c>
      <c r="B75" s="107"/>
      <c r="C75" s="17"/>
      <c r="D75" s="17"/>
      <c r="E75" s="17"/>
      <c r="F75" s="78"/>
      <c r="G75" s="11"/>
      <c r="H75" s="108"/>
      <c r="I75" s="11"/>
      <c r="J75" s="11"/>
      <c r="K75" s="11"/>
      <c r="L75" s="22"/>
    </row>
    <row r="76" spans="1:12" s="1" customFormat="1" ht="12.75" customHeight="1" x14ac:dyDescent="0.25">
      <c r="A76" s="10" t="s">
        <v>8</v>
      </c>
      <c r="B76" s="107"/>
      <c r="C76" s="17"/>
      <c r="D76" s="17"/>
      <c r="E76" s="17"/>
      <c r="F76" s="79"/>
      <c r="G76" s="11"/>
      <c r="H76" s="108"/>
      <c r="I76" s="11"/>
      <c r="J76" s="11"/>
      <c r="K76" s="11"/>
      <c r="L76" s="22"/>
    </row>
    <row r="77" spans="1:12" s="1" customFormat="1" ht="12.75" customHeight="1" thickBot="1" x14ac:dyDescent="0.3">
      <c r="A77" s="10" t="s">
        <v>9</v>
      </c>
      <c r="B77" s="109"/>
      <c r="C77" s="19"/>
      <c r="D77" s="19"/>
      <c r="E77" s="19"/>
      <c r="F77" s="80" t="s">
        <v>85</v>
      </c>
      <c r="G77" s="12"/>
      <c r="H77" s="110"/>
      <c r="I77" s="12"/>
      <c r="J77" s="12"/>
      <c r="K77" s="12"/>
      <c r="L77" s="24"/>
    </row>
    <row r="78" spans="1:12" s="1" customFormat="1" ht="13.5" customHeight="1" thickBot="1" x14ac:dyDescent="0.3">
      <c r="A78" s="10" t="s">
        <v>7</v>
      </c>
      <c r="B78" s="105">
        <f>1+MAX($B$13:B77)</f>
        <v>17</v>
      </c>
      <c r="C78" s="76" t="s">
        <v>133</v>
      </c>
      <c r="D78" s="76"/>
      <c r="E78" s="76" t="s">
        <v>101</v>
      </c>
      <c r="F78" s="77" t="s">
        <v>134</v>
      </c>
      <c r="G78" s="76" t="s">
        <v>102</v>
      </c>
      <c r="H78" s="106">
        <v>20</v>
      </c>
      <c r="I78" s="102"/>
      <c r="J78" s="81"/>
      <c r="K78" s="82"/>
      <c r="L78" s="83">
        <f>ROUND((ROUND(H78,3))*(ROUND(K78,2)),2)</f>
        <v>0</v>
      </c>
    </row>
    <row r="79" spans="1:12" s="1" customFormat="1" ht="12.75" customHeight="1" x14ac:dyDescent="0.25">
      <c r="A79" s="10" t="s">
        <v>6</v>
      </c>
      <c r="B79" s="107"/>
      <c r="C79" s="17"/>
      <c r="D79" s="17"/>
      <c r="E79" s="17"/>
      <c r="F79" s="78"/>
      <c r="G79" s="11"/>
      <c r="H79" s="108"/>
      <c r="I79" s="11"/>
      <c r="J79" s="11"/>
      <c r="K79" s="11"/>
      <c r="L79" s="22"/>
    </row>
    <row r="80" spans="1:12" s="1" customFormat="1" ht="12.75" customHeight="1" x14ac:dyDescent="0.25">
      <c r="A80" s="10" t="s">
        <v>8</v>
      </c>
      <c r="B80" s="107"/>
      <c r="C80" s="17"/>
      <c r="D80" s="17"/>
      <c r="E80" s="17"/>
      <c r="F80" s="79" t="s">
        <v>193</v>
      </c>
      <c r="G80" s="11"/>
      <c r="H80" s="108"/>
      <c r="I80" s="11"/>
      <c r="J80" s="11"/>
      <c r="K80" s="11"/>
      <c r="L80" s="22"/>
    </row>
    <row r="81" spans="1:12" s="1" customFormat="1" ht="12.75" customHeight="1" thickBot="1" x14ac:dyDescent="0.3">
      <c r="A81" s="10" t="s">
        <v>9</v>
      </c>
      <c r="B81" s="109"/>
      <c r="C81" s="19"/>
      <c r="D81" s="19"/>
      <c r="E81" s="19"/>
      <c r="F81" s="80" t="s">
        <v>85</v>
      </c>
      <c r="G81" s="12"/>
      <c r="H81" s="110"/>
      <c r="I81" s="12"/>
      <c r="J81" s="12"/>
      <c r="K81" s="12"/>
      <c r="L81" s="24"/>
    </row>
    <row r="82" spans="1:12" s="1" customFormat="1" ht="13.5" customHeight="1" thickBot="1" x14ac:dyDescent="0.3">
      <c r="A82" s="10" t="s">
        <v>7</v>
      </c>
      <c r="B82" s="105">
        <f>1+MAX($B$13:B81)</f>
        <v>18</v>
      </c>
      <c r="C82" s="76" t="s">
        <v>135</v>
      </c>
      <c r="D82" s="76"/>
      <c r="E82" s="76" t="s">
        <v>101</v>
      </c>
      <c r="F82" s="77" t="s">
        <v>136</v>
      </c>
      <c r="G82" s="76" t="s">
        <v>102</v>
      </c>
      <c r="H82" s="106">
        <v>1</v>
      </c>
      <c r="I82" s="102"/>
      <c r="J82" s="81"/>
      <c r="K82" s="82"/>
      <c r="L82" s="83">
        <f>ROUND((ROUND(H82,3))*(ROUND(K82,2)),2)</f>
        <v>0</v>
      </c>
    </row>
    <row r="83" spans="1:12" s="1" customFormat="1" ht="12.75" customHeight="1" x14ac:dyDescent="0.25">
      <c r="A83" s="10" t="s">
        <v>6</v>
      </c>
      <c r="B83" s="107"/>
      <c r="C83" s="17"/>
      <c r="D83" s="17"/>
      <c r="E83" s="17"/>
      <c r="F83" s="78"/>
      <c r="G83" s="11"/>
      <c r="H83" s="108"/>
      <c r="I83" s="11"/>
      <c r="J83" s="11"/>
      <c r="K83" s="11"/>
      <c r="L83" s="22"/>
    </row>
    <row r="84" spans="1:12" s="1" customFormat="1" ht="12.75" customHeight="1" x14ac:dyDescent="0.25">
      <c r="A84" s="10" t="s">
        <v>8</v>
      </c>
      <c r="B84" s="107"/>
      <c r="C84" s="17"/>
      <c r="D84" s="17"/>
      <c r="E84" s="17"/>
      <c r="F84" s="79" t="s">
        <v>194</v>
      </c>
      <c r="G84" s="11"/>
      <c r="H84" s="108"/>
      <c r="I84" s="11"/>
      <c r="J84" s="11"/>
      <c r="K84" s="11"/>
      <c r="L84" s="22"/>
    </row>
    <row r="85" spans="1:12" s="1" customFormat="1" ht="12.75" customHeight="1" thickBot="1" x14ac:dyDescent="0.3">
      <c r="A85" s="10" t="s">
        <v>9</v>
      </c>
      <c r="B85" s="109"/>
      <c r="C85" s="19"/>
      <c r="D85" s="19"/>
      <c r="E85" s="19"/>
      <c r="F85" s="80" t="s">
        <v>85</v>
      </c>
      <c r="G85" s="12"/>
      <c r="H85" s="110"/>
      <c r="I85" s="12"/>
      <c r="J85" s="12"/>
      <c r="K85" s="12"/>
      <c r="L85" s="24"/>
    </row>
    <row r="86" spans="1:12" s="1" customFormat="1" ht="13.5" customHeight="1" thickBot="1" x14ac:dyDescent="0.3">
      <c r="A86" s="10" t="s">
        <v>7</v>
      </c>
      <c r="B86" s="105">
        <f>1+MAX($B$13:B85)</f>
        <v>19</v>
      </c>
      <c r="C86" s="76" t="s">
        <v>137</v>
      </c>
      <c r="D86" s="76"/>
      <c r="E86" s="76" t="s">
        <v>101</v>
      </c>
      <c r="F86" s="77" t="s">
        <v>138</v>
      </c>
      <c r="G86" s="76" t="s">
        <v>110</v>
      </c>
      <c r="H86" s="106">
        <v>1000</v>
      </c>
      <c r="I86" s="102"/>
      <c r="J86" s="81"/>
      <c r="K86" s="82"/>
      <c r="L86" s="83">
        <f>ROUND((ROUND(H86,3))*(ROUND(K86,2)),2)</f>
        <v>0</v>
      </c>
    </row>
    <row r="87" spans="1:12" s="1" customFormat="1" ht="12.75" customHeight="1" x14ac:dyDescent="0.25">
      <c r="A87" s="10" t="s">
        <v>6</v>
      </c>
      <c r="B87" s="107"/>
      <c r="C87" s="17"/>
      <c r="D87" s="17"/>
      <c r="E87" s="17"/>
      <c r="F87" s="78"/>
      <c r="G87" s="11"/>
      <c r="H87" s="108"/>
      <c r="I87" s="11"/>
      <c r="J87" s="11"/>
      <c r="K87" s="11"/>
      <c r="L87" s="22"/>
    </row>
    <row r="88" spans="1:12" s="1" customFormat="1" ht="12.75" customHeight="1" x14ac:dyDescent="0.25">
      <c r="A88" s="10" t="s">
        <v>8</v>
      </c>
      <c r="B88" s="107"/>
      <c r="C88" s="17"/>
      <c r="D88" s="17"/>
      <c r="E88" s="17"/>
      <c r="F88" s="79" t="s">
        <v>193</v>
      </c>
      <c r="G88" s="11"/>
      <c r="H88" s="108"/>
      <c r="I88" s="11"/>
      <c r="J88" s="11"/>
      <c r="K88" s="11"/>
      <c r="L88" s="22"/>
    </row>
    <row r="89" spans="1:12" s="1" customFormat="1" ht="12.75" customHeight="1" thickBot="1" x14ac:dyDescent="0.3">
      <c r="A89" s="10" t="s">
        <v>9</v>
      </c>
      <c r="B89" s="109"/>
      <c r="C89" s="19"/>
      <c r="D89" s="19"/>
      <c r="E89" s="19"/>
      <c r="F89" s="80" t="s">
        <v>85</v>
      </c>
      <c r="G89" s="12"/>
      <c r="H89" s="110"/>
      <c r="I89" s="12"/>
      <c r="J89" s="12"/>
      <c r="K89" s="12"/>
      <c r="L89" s="24"/>
    </row>
    <row r="90" spans="1:12" s="1" customFormat="1" ht="13.5" customHeight="1" thickBot="1" x14ac:dyDescent="0.3">
      <c r="A90" s="10" t="s">
        <v>7</v>
      </c>
      <c r="B90" s="105">
        <f>1+MAX($B$13:B89)</f>
        <v>20</v>
      </c>
      <c r="C90" s="76" t="s">
        <v>139</v>
      </c>
      <c r="D90" s="76"/>
      <c r="E90" s="76" t="s">
        <v>101</v>
      </c>
      <c r="F90" s="77" t="s">
        <v>140</v>
      </c>
      <c r="G90" s="76" t="s">
        <v>141</v>
      </c>
      <c r="H90" s="106">
        <v>8</v>
      </c>
      <c r="I90" s="102"/>
      <c r="J90" s="81"/>
      <c r="K90" s="82"/>
      <c r="L90" s="83">
        <f>ROUND((ROUND(H90,3))*(ROUND(K90,2)),2)</f>
        <v>0</v>
      </c>
    </row>
    <row r="91" spans="1:12" s="1" customFormat="1" ht="12.75" customHeight="1" x14ac:dyDescent="0.25">
      <c r="A91" s="10" t="s">
        <v>6</v>
      </c>
      <c r="B91" s="107"/>
      <c r="C91" s="17"/>
      <c r="D91" s="17"/>
      <c r="E91" s="17"/>
      <c r="F91" s="78"/>
      <c r="G91" s="11"/>
      <c r="H91" s="108"/>
      <c r="I91" s="11"/>
      <c r="J91" s="11"/>
      <c r="K91" s="11"/>
      <c r="L91" s="22"/>
    </row>
    <row r="92" spans="1:12" s="1" customFormat="1" ht="12.75" customHeight="1" x14ac:dyDescent="0.25">
      <c r="A92" s="10" t="s">
        <v>8</v>
      </c>
      <c r="B92" s="107"/>
      <c r="C92" s="17"/>
      <c r="D92" s="17"/>
      <c r="E92" s="17"/>
      <c r="F92" s="79" t="s">
        <v>195</v>
      </c>
      <c r="G92" s="11"/>
      <c r="H92" s="108"/>
      <c r="I92" s="11"/>
      <c r="J92" s="11"/>
      <c r="K92" s="11"/>
      <c r="L92" s="22"/>
    </row>
    <row r="93" spans="1:12" s="1" customFormat="1" ht="12.75" customHeight="1" thickBot="1" x14ac:dyDescent="0.3">
      <c r="A93" s="10" t="s">
        <v>9</v>
      </c>
      <c r="B93" s="109"/>
      <c r="C93" s="19"/>
      <c r="D93" s="19"/>
      <c r="E93" s="19"/>
      <c r="F93" s="80" t="s">
        <v>85</v>
      </c>
      <c r="G93" s="12"/>
      <c r="H93" s="110"/>
      <c r="I93" s="12"/>
      <c r="J93" s="12"/>
      <c r="K93" s="12"/>
      <c r="L93" s="24"/>
    </row>
    <row r="94" spans="1:12" s="1" customFormat="1" ht="13.5" customHeight="1" thickBot="1" x14ac:dyDescent="0.3">
      <c r="A94" s="10" t="s">
        <v>7</v>
      </c>
      <c r="B94" s="105">
        <f>1+MAX($B$13:B93)</f>
        <v>21</v>
      </c>
      <c r="C94" s="76" t="s">
        <v>142</v>
      </c>
      <c r="D94" s="76"/>
      <c r="E94" s="76" t="s">
        <v>101</v>
      </c>
      <c r="F94" s="77" t="s">
        <v>143</v>
      </c>
      <c r="G94" s="76" t="s">
        <v>141</v>
      </c>
      <c r="H94" s="106">
        <v>4</v>
      </c>
      <c r="I94" s="102"/>
      <c r="J94" s="81"/>
      <c r="K94" s="82"/>
      <c r="L94" s="83">
        <f>ROUND((ROUND(H94,3))*(ROUND(K94,2)),2)</f>
        <v>0</v>
      </c>
    </row>
    <row r="95" spans="1:12" s="1" customFormat="1" ht="12.75" customHeight="1" x14ac:dyDescent="0.25">
      <c r="A95" s="10" t="s">
        <v>6</v>
      </c>
      <c r="B95" s="107"/>
      <c r="C95" s="17"/>
      <c r="D95" s="17"/>
      <c r="E95" s="17"/>
      <c r="F95" s="78"/>
      <c r="G95" s="11"/>
      <c r="H95" s="108"/>
      <c r="I95" s="11"/>
      <c r="J95" s="11"/>
      <c r="K95" s="11"/>
      <c r="L95" s="22"/>
    </row>
    <row r="96" spans="1:12" s="1" customFormat="1" ht="12.75" customHeight="1" x14ac:dyDescent="0.25">
      <c r="A96" s="10" t="s">
        <v>8</v>
      </c>
      <c r="B96" s="107"/>
      <c r="C96" s="17"/>
      <c r="D96" s="17"/>
      <c r="E96" s="17"/>
      <c r="F96" s="79" t="s">
        <v>196</v>
      </c>
      <c r="G96" s="11"/>
      <c r="H96" s="108"/>
      <c r="I96" s="11"/>
      <c r="J96" s="11"/>
      <c r="K96" s="11"/>
      <c r="L96" s="22"/>
    </row>
    <row r="97" spans="1:12" s="1" customFormat="1" ht="12.75" customHeight="1" thickBot="1" x14ac:dyDescent="0.3">
      <c r="A97" s="10" t="s">
        <v>9</v>
      </c>
      <c r="B97" s="109"/>
      <c r="C97" s="19"/>
      <c r="D97" s="19"/>
      <c r="E97" s="19"/>
      <c r="F97" s="80" t="s">
        <v>85</v>
      </c>
      <c r="G97" s="12"/>
      <c r="H97" s="110"/>
      <c r="I97" s="12"/>
      <c r="J97" s="12"/>
      <c r="K97" s="12"/>
      <c r="L97" s="24"/>
    </row>
    <row r="98" spans="1:12" s="1" customFormat="1" ht="13.5" customHeight="1" thickBot="1" x14ac:dyDescent="0.3">
      <c r="A98" s="10" t="s">
        <v>7</v>
      </c>
      <c r="B98" s="105">
        <f>1+MAX($B$13:B97)</f>
        <v>22</v>
      </c>
      <c r="C98" s="76" t="s">
        <v>144</v>
      </c>
      <c r="D98" s="76"/>
      <c r="E98" s="76" t="s">
        <v>101</v>
      </c>
      <c r="F98" s="77" t="s">
        <v>145</v>
      </c>
      <c r="G98" s="76" t="s">
        <v>141</v>
      </c>
      <c r="H98" s="106">
        <v>16</v>
      </c>
      <c r="I98" s="102"/>
      <c r="J98" s="81"/>
      <c r="K98" s="82"/>
      <c r="L98" s="83">
        <f>ROUND((ROUND(H98,3))*(ROUND(K98,2)),2)</f>
        <v>0</v>
      </c>
    </row>
    <row r="99" spans="1:12" s="1" customFormat="1" ht="12.75" customHeight="1" x14ac:dyDescent="0.25">
      <c r="A99" s="10" t="s">
        <v>6</v>
      </c>
      <c r="B99" s="107"/>
      <c r="C99" s="17"/>
      <c r="D99" s="17"/>
      <c r="E99" s="17"/>
      <c r="F99" s="78"/>
      <c r="G99" s="11"/>
      <c r="H99" s="108"/>
      <c r="I99" s="11"/>
      <c r="J99" s="11"/>
      <c r="K99" s="11"/>
      <c r="L99" s="22"/>
    </row>
    <row r="100" spans="1:12" s="1" customFormat="1" ht="12.75" customHeight="1" x14ac:dyDescent="0.25">
      <c r="A100" s="10" t="s">
        <v>8</v>
      </c>
      <c r="B100" s="107"/>
      <c r="C100" s="17"/>
      <c r="D100" s="17"/>
      <c r="E100" s="17"/>
      <c r="F100" s="79" t="s">
        <v>197</v>
      </c>
      <c r="G100" s="11"/>
      <c r="H100" s="108"/>
      <c r="I100" s="11"/>
      <c r="J100" s="11"/>
      <c r="K100" s="11"/>
      <c r="L100" s="22"/>
    </row>
    <row r="101" spans="1:12" s="1" customFormat="1" ht="12.75" customHeight="1" thickBot="1" x14ac:dyDescent="0.3">
      <c r="A101" s="10" t="s">
        <v>9</v>
      </c>
      <c r="B101" s="109"/>
      <c r="C101" s="19"/>
      <c r="D101" s="19"/>
      <c r="E101" s="19"/>
      <c r="F101" s="80" t="s">
        <v>85</v>
      </c>
      <c r="G101" s="12"/>
      <c r="H101" s="110"/>
      <c r="I101" s="12"/>
      <c r="J101" s="12"/>
      <c r="K101" s="12"/>
      <c r="L101" s="24"/>
    </row>
    <row r="102" spans="1:12" s="1" customFormat="1" ht="13.5" customHeight="1" thickBot="1" x14ac:dyDescent="0.3">
      <c r="A102" s="10" t="s">
        <v>7</v>
      </c>
      <c r="B102" s="105">
        <f>1+MAX($B$13:B101)</f>
        <v>23</v>
      </c>
      <c r="C102" s="76" t="s">
        <v>168</v>
      </c>
      <c r="D102" s="76"/>
      <c r="E102" s="76" t="s">
        <v>170</v>
      </c>
      <c r="F102" s="77" t="s">
        <v>169</v>
      </c>
      <c r="G102" s="76" t="s">
        <v>102</v>
      </c>
      <c r="H102" s="106">
        <v>1</v>
      </c>
      <c r="I102" s="102"/>
      <c r="J102" s="81"/>
      <c r="K102" s="82"/>
      <c r="L102" s="83">
        <f>ROUND((ROUND(H102,3))*(ROUND(K102,2)),2)</f>
        <v>0</v>
      </c>
    </row>
    <row r="103" spans="1:12" s="1" customFormat="1" ht="12.75" customHeight="1" x14ac:dyDescent="0.25">
      <c r="A103" s="10" t="s">
        <v>6</v>
      </c>
      <c r="B103" s="107"/>
      <c r="C103" s="17"/>
      <c r="D103" s="17"/>
      <c r="E103" s="17"/>
      <c r="F103" s="78" t="s">
        <v>198</v>
      </c>
      <c r="G103" s="11"/>
      <c r="H103" s="108"/>
      <c r="I103" s="11"/>
      <c r="J103" s="11"/>
      <c r="K103" s="11"/>
      <c r="L103" s="22"/>
    </row>
    <row r="104" spans="1:12" s="1" customFormat="1" ht="12.75" customHeight="1" x14ac:dyDescent="0.25">
      <c r="A104" s="10" t="s">
        <v>8</v>
      </c>
      <c r="B104" s="107"/>
      <c r="C104" s="17"/>
      <c r="D104" s="17"/>
      <c r="E104" s="17"/>
      <c r="F104" s="79"/>
      <c r="G104" s="11"/>
      <c r="H104" s="108"/>
      <c r="I104" s="11"/>
      <c r="J104" s="11"/>
      <c r="K104" s="11"/>
      <c r="L104" s="22"/>
    </row>
    <row r="105" spans="1:12" s="1" customFormat="1" ht="12.75" customHeight="1" thickBot="1" x14ac:dyDescent="0.3">
      <c r="A105" s="10" t="s">
        <v>9</v>
      </c>
      <c r="B105" s="109"/>
      <c r="C105" s="19"/>
      <c r="D105" s="19"/>
      <c r="E105" s="19"/>
      <c r="F105" s="80" t="s">
        <v>85</v>
      </c>
      <c r="G105" s="12"/>
      <c r="H105" s="110"/>
      <c r="I105" s="12"/>
      <c r="J105" s="12"/>
      <c r="K105" s="12"/>
      <c r="L105" s="24"/>
    </row>
    <row r="106" spans="1:12" s="1" customFormat="1" ht="13.5" customHeight="1" thickBot="1" x14ac:dyDescent="0.3">
      <c r="A106" s="10" t="s">
        <v>7</v>
      </c>
      <c r="B106" s="105">
        <f>1+MAX($B$13:B105)</f>
        <v>24</v>
      </c>
      <c r="C106" s="76" t="s">
        <v>146</v>
      </c>
      <c r="D106" s="76"/>
      <c r="E106" s="76" t="s">
        <v>101</v>
      </c>
      <c r="F106" s="77" t="s">
        <v>147</v>
      </c>
      <c r="G106" s="76" t="s">
        <v>102</v>
      </c>
      <c r="H106" s="106">
        <v>5</v>
      </c>
      <c r="I106" s="102"/>
      <c r="J106" s="81"/>
      <c r="K106" s="82"/>
      <c r="L106" s="83">
        <f>ROUND((ROUND(H106,3))*(ROUND(K106,2)),2)</f>
        <v>0</v>
      </c>
    </row>
    <row r="107" spans="1:12" s="1" customFormat="1" ht="12.75" customHeight="1" x14ac:dyDescent="0.25">
      <c r="A107" s="10" t="s">
        <v>6</v>
      </c>
      <c r="B107" s="107"/>
      <c r="C107" s="17"/>
      <c r="D107" s="17"/>
      <c r="E107" s="17"/>
      <c r="F107" s="78"/>
      <c r="G107" s="11"/>
      <c r="H107" s="108"/>
      <c r="I107" s="11"/>
      <c r="J107" s="11"/>
      <c r="K107" s="11"/>
      <c r="L107" s="22"/>
    </row>
    <row r="108" spans="1:12" s="1" customFormat="1" ht="12.75" customHeight="1" x14ac:dyDescent="0.25">
      <c r="A108" s="10" t="s">
        <v>8</v>
      </c>
      <c r="B108" s="107"/>
      <c r="C108" s="17"/>
      <c r="D108" s="17"/>
      <c r="E108" s="17"/>
      <c r="F108" s="79"/>
      <c r="G108" s="11"/>
      <c r="H108" s="108"/>
      <c r="I108" s="11"/>
      <c r="J108" s="11"/>
      <c r="K108" s="11"/>
      <c r="L108" s="22"/>
    </row>
    <row r="109" spans="1:12" s="1" customFormat="1" ht="12.75" customHeight="1" thickBot="1" x14ac:dyDescent="0.3">
      <c r="A109" s="10" t="s">
        <v>9</v>
      </c>
      <c r="B109" s="109"/>
      <c r="C109" s="19"/>
      <c r="D109" s="19"/>
      <c r="E109" s="19"/>
      <c r="F109" s="80" t="s">
        <v>85</v>
      </c>
      <c r="G109" s="12"/>
      <c r="H109" s="110"/>
      <c r="I109" s="12"/>
      <c r="J109" s="12"/>
      <c r="K109" s="12"/>
      <c r="L109" s="24"/>
    </row>
    <row r="110" spans="1:12" s="1" customFormat="1" ht="12.75" customHeight="1" thickBot="1" x14ac:dyDescent="0.3">
      <c r="A110" s="10" t="s">
        <v>7</v>
      </c>
      <c r="B110" s="105">
        <f>1+MAX($B$13:B109)</f>
        <v>25</v>
      </c>
      <c r="C110" s="76" t="s">
        <v>148</v>
      </c>
      <c r="D110" s="76"/>
      <c r="E110" s="76" t="s">
        <v>101</v>
      </c>
      <c r="F110" s="77" t="s">
        <v>149</v>
      </c>
      <c r="G110" s="76" t="s">
        <v>102</v>
      </c>
      <c r="H110" s="106">
        <v>20</v>
      </c>
      <c r="I110" s="102"/>
      <c r="J110" s="81"/>
      <c r="K110" s="82"/>
      <c r="L110" s="83">
        <f>ROUND((ROUND(H110,3))*(ROUND(K110,2)),2)</f>
        <v>0</v>
      </c>
    </row>
    <row r="111" spans="1:12" s="1" customFormat="1" ht="12.75" customHeight="1" x14ac:dyDescent="0.25">
      <c r="A111" s="10" t="s">
        <v>6</v>
      </c>
      <c r="B111" s="107"/>
      <c r="C111" s="17"/>
      <c r="D111" s="17"/>
      <c r="E111" s="17"/>
      <c r="F111" s="78"/>
      <c r="G111" s="11"/>
      <c r="H111" s="108"/>
      <c r="I111" s="11"/>
      <c r="J111" s="11"/>
      <c r="K111" s="11"/>
      <c r="L111" s="22"/>
    </row>
    <row r="112" spans="1:12" s="1" customFormat="1" ht="12.75" customHeight="1" x14ac:dyDescent="0.25">
      <c r="A112" s="10" t="s">
        <v>8</v>
      </c>
      <c r="B112" s="107"/>
      <c r="C112" s="17"/>
      <c r="D112" s="17"/>
      <c r="E112" s="17"/>
      <c r="F112" s="79" t="s">
        <v>191</v>
      </c>
      <c r="G112" s="11"/>
      <c r="H112" s="108"/>
      <c r="I112" s="11"/>
      <c r="J112" s="11"/>
      <c r="K112" s="11"/>
      <c r="L112" s="22"/>
    </row>
    <row r="113" spans="1:12" s="1" customFormat="1" ht="12.75" customHeight="1" thickBot="1" x14ac:dyDescent="0.3">
      <c r="A113" s="10" t="s">
        <v>9</v>
      </c>
      <c r="B113" s="109"/>
      <c r="C113" s="19"/>
      <c r="D113" s="19"/>
      <c r="E113" s="19"/>
      <c r="F113" s="80"/>
      <c r="G113" s="12"/>
      <c r="H113" s="110"/>
      <c r="I113" s="12"/>
      <c r="J113" s="12"/>
      <c r="K113" s="12"/>
      <c r="L113" s="24"/>
    </row>
    <row r="114" spans="1:12" s="1" customFormat="1" ht="25.5" customHeight="1" thickBot="1" x14ac:dyDescent="0.3">
      <c r="A114" s="10" t="s">
        <v>7</v>
      </c>
      <c r="B114" s="105">
        <f>1+MAX($B$13:B113)</f>
        <v>26</v>
      </c>
      <c r="C114" s="76" t="s">
        <v>177</v>
      </c>
      <c r="D114" s="76"/>
      <c r="E114" s="76" t="s">
        <v>101</v>
      </c>
      <c r="F114" s="77" t="s">
        <v>178</v>
      </c>
      <c r="G114" s="76" t="s">
        <v>102</v>
      </c>
      <c r="H114" s="106">
        <v>1</v>
      </c>
      <c r="I114" s="102"/>
      <c r="J114" s="81"/>
      <c r="K114" s="82"/>
      <c r="L114" s="83">
        <f>ROUND((ROUND(H114,3))*(ROUND(K114,2)),2)</f>
        <v>0</v>
      </c>
    </row>
    <row r="115" spans="1:12" s="1" customFormat="1" ht="12.75" customHeight="1" x14ac:dyDescent="0.25">
      <c r="A115" s="10" t="s">
        <v>6</v>
      </c>
      <c r="B115" s="107"/>
      <c r="C115" s="17"/>
      <c r="D115" s="17"/>
      <c r="E115" s="17"/>
      <c r="F115" s="78"/>
      <c r="G115" s="11"/>
      <c r="H115" s="108"/>
      <c r="I115" s="11"/>
      <c r="J115" s="11"/>
      <c r="K115" s="11"/>
      <c r="L115" s="22"/>
    </row>
    <row r="116" spans="1:12" s="1" customFormat="1" ht="12.75" customHeight="1" x14ac:dyDescent="0.25">
      <c r="A116" s="10" t="s">
        <v>8</v>
      </c>
      <c r="B116" s="107"/>
      <c r="C116" s="17"/>
      <c r="D116" s="17"/>
      <c r="E116" s="17"/>
      <c r="F116" s="79"/>
      <c r="G116" s="11"/>
      <c r="H116" s="108"/>
      <c r="I116" s="11"/>
      <c r="J116" s="11"/>
      <c r="K116" s="11"/>
      <c r="L116" s="22"/>
    </row>
    <row r="117" spans="1:12" s="1" customFormat="1" ht="12.75" customHeight="1" thickBot="1" x14ac:dyDescent="0.3">
      <c r="A117" s="10" t="s">
        <v>9</v>
      </c>
      <c r="B117" s="109"/>
      <c r="C117" s="19"/>
      <c r="D117" s="19"/>
      <c r="E117" s="19"/>
      <c r="F117" s="80"/>
      <c r="G117" s="12"/>
      <c r="H117" s="110"/>
      <c r="I117" s="12"/>
      <c r="J117" s="12"/>
      <c r="K117" s="12"/>
      <c r="L117" s="24"/>
    </row>
    <row r="118" spans="1:12" ht="13.5" thickBot="1" x14ac:dyDescent="0.25">
      <c r="A118" s="88"/>
      <c r="B118" s="111" t="s">
        <v>103</v>
      </c>
      <c r="C118" s="96" t="s">
        <v>104</v>
      </c>
      <c r="D118" s="97"/>
      <c r="E118" s="97"/>
      <c r="F118" s="98" t="s">
        <v>107</v>
      </c>
      <c r="G118" s="99"/>
      <c r="H118" s="112"/>
      <c r="I118" s="99"/>
      <c r="J118" s="99"/>
      <c r="K118" s="99"/>
      <c r="L118" s="100">
        <f>SUM(L14:L117)</f>
        <v>0</v>
      </c>
    </row>
    <row r="119" spans="1:12" ht="19.5" customHeight="1" thickBot="1" x14ac:dyDescent="0.25">
      <c r="A119" s="13" t="s">
        <v>32</v>
      </c>
      <c r="B119" s="113" t="s">
        <v>21</v>
      </c>
      <c r="C119" s="92">
        <v>1</v>
      </c>
      <c r="D119" s="93"/>
      <c r="E119" s="93"/>
      <c r="F119" s="92" t="s">
        <v>10</v>
      </c>
      <c r="G119" s="94"/>
      <c r="H119" s="114"/>
      <c r="I119" s="94"/>
      <c r="J119" s="94"/>
      <c r="K119" s="94"/>
      <c r="L119" s="95"/>
    </row>
    <row r="120" spans="1:12" ht="13.5" customHeight="1" thickBot="1" x14ac:dyDescent="0.25">
      <c r="A120" s="10" t="s">
        <v>7</v>
      </c>
      <c r="B120" s="105">
        <f>1+MAX($B$13:B119)</f>
        <v>27</v>
      </c>
      <c r="C120" s="76" t="s">
        <v>150</v>
      </c>
      <c r="D120" s="76"/>
      <c r="E120" s="76" t="s">
        <v>101</v>
      </c>
      <c r="F120" s="77" t="s">
        <v>151</v>
      </c>
      <c r="G120" s="76" t="s">
        <v>152</v>
      </c>
      <c r="H120" s="106">
        <f>0.5*0.35*481+1.5*0.65*18</f>
        <v>101.72499999999999</v>
      </c>
      <c r="I120" s="102"/>
      <c r="J120" s="81"/>
      <c r="K120" s="82"/>
      <c r="L120" s="83">
        <f>ROUND((ROUND(H120,3))*(ROUND(K120,2)),2)</f>
        <v>0</v>
      </c>
    </row>
    <row r="121" spans="1:12" ht="12.75" customHeight="1" x14ac:dyDescent="0.2">
      <c r="A121" s="10" t="s">
        <v>6</v>
      </c>
      <c r="B121" s="107"/>
      <c r="C121" s="17"/>
      <c r="D121" s="17"/>
      <c r="E121" s="17"/>
      <c r="F121" s="78"/>
      <c r="G121" s="11"/>
      <c r="H121" s="108"/>
      <c r="I121" s="11"/>
      <c r="J121" s="11"/>
      <c r="K121" s="11"/>
      <c r="L121" s="22"/>
    </row>
    <row r="122" spans="1:12" ht="12.75" customHeight="1" x14ac:dyDescent="0.2">
      <c r="A122" s="10" t="s">
        <v>8</v>
      </c>
      <c r="B122" s="107"/>
      <c r="C122" s="17"/>
      <c r="D122" s="17"/>
      <c r="E122" s="17"/>
      <c r="F122" s="79" t="s">
        <v>199</v>
      </c>
      <c r="G122" s="11"/>
      <c r="H122" s="108"/>
      <c r="I122" s="11"/>
      <c r="J122" s="11"/>
      <c r="K122" s="11"/>
      <c r="L122" s="22"/>
    </row>
    <row r="123" spans="1:12" ht="12.75" customHeight="1" thickBot="1" x14ac:dyDescent="0.25">
      <c r="A123" s="10" t="s">
        <v>9</v>
      </c>
      <c r="B123" s="109"/>
      <c r="C123" s="19"/>
      <c r="D123" s="19"/>
      <c r="E123" s="19"/>
      <c r="F123" s="80" t="s">
        <v>85</v>
      </c>
      <c r="G123" s="12"/>
      <c r="H123" s="110"/>
      <c r="I123" s="12"/>
      <c r="J123" s="12"/>
      <c r="K123" s="12"/>
      <c r="L123" s="24"/>
    </row>
    <row r="124" spans="1:12" ht="13.5" customHeight="1" thickBot="1" x14ac:dyDescent="0.25">
      <c r="A124" s="10" t="s">
        <v>7</v>
      </c>
      <c r="B124" s="105">
        <f>1+MAX($B$13:B123)</f>
        <v>28</v>
      </c>
      <c r="C124" s="76" t="s">
        <v>153</v>
      </c>
      <c r="D124" s="76"/>
      <c r="E124" s="76" t="s">
        <v>101</v>
      </c>
      <c r="F124" s="77" t="s">
        <v>154</v>
      </c>
      <c r="G124" s="76" t="s">
        <v>152</v>
      </c>
      <c r="H124" s="106">
        <f>20*0.6*0.6*0.9</f>
        <v>6.4799999999999995</v>
      </c>
      <c r="I124" s="102"/>
      <c r="J124" s="81"/>
      <c r="K124" s="82"/>
      <c r="L124" s="83">
        <f>ROUND((ROUND(H124,3))*(ROUND(K124,2)),2)</f>
        <v>0</v>
      </c>
    </row>
    <row r="125" spans="1:12" ht="12.75" customHeight="1" x14ac:dyDescent="0.2">
      <c r="A125" s="10" t="s">
        <v>6</v>
      </c>
      <c r="B125" s="107"/>
      <c r="C125" s="17"/>
      <c r="D125" s="17"/>
      <c r="E125" s="17"/>
      <c r="F125" s="78"/>
      <c r="G125" s="11"/>
      <c r="H125" s="108"/>
      <c r="I125" s="11"/>
      <c r="J125" s="11"/>
      <c r="K125" s="11"/>
      <c r="L125" s="22"/>
    </row>
    <row r="126" spans="1:12" ht="12.75" customHeight="1" x14ac:dyDescent="0.2">
      <c r="A126" s="10" t="s">
        <v>8</v>
      </c>
      <c r="B126" s="107"/>
      <c r="C126" s="17"/>
      <c r="D126" s="17"/>
      <c r="E126" s="17"/>
      <c r="F126" s="79" t="s">
        <v>200</v>
      </c>
      <c r="G126" s="11"/>
      <c r="H126" s="108"/>
      <c r="I126" s="11"/>
      <c r="J126" s="11"/>
      <c r="K126" s="11"/>
      <c r="L126" s="22"/>
    </row>
    <row r="127" spans="1:12" ht="12.75" customHeight="1" thickBot="1" x14ac:dyDescent="0.25">
      <c r="A127" s="10" t="s">
        <v>9</v>
      </c>
      <c r="B127" s="109"/>
      <c r="C127" s="19"/>
      <c r="D127" s="19"/>
      <c r="E127" s="19"/>
      <c r="F127" s="80" t="s">
        <v>85</v>
      </c>
      <c r="G127" s="12"/>
      <c r="H127" s="110"/>
      <c r="I127" s="12"/>
      <c r="J127" s="12"/>
      <c r="K127" s="12"/>
      <c r="L127" s="24"/>
    </row>
    <row r="128" spans="1:12" ht="13.5" customHeight="1" thickBot="1" x14ac:dyDescent="0.25">
      <c r="A128" s="10" t="s">
        <v>7</v>
      </c>
      <c r="B128" s="105">
        <f>1+MAX($B$13:B127)</f>
        <v>29</v>
      </c>
      <c r="C128" s="76" t="s">
        <v>155</v>
      </c>
      <c r="D128" s="76"/>
      <c r="E128" s="76" t="s">
        <v>101</v>
      </c>
      <c r="F128" s="77" t="s">
        <v>156</v>
      </c>
      <c r="G128" s="76" t="s">
        <v>152</v>
      </c>
      <c r="H128" s="106">
        <f>(1.5*0.65*18+0.5*0.35*481)*80%</f>
        <v>81.38</v>
      </c>
      <c r="I128" s="102"/>
      <c r="J128" s="81"/>
      <c r="K128" s="82"/>
      <c r="L128" s="83">
        <f>ROUND((ROUND(H128,3))*(ROUND(K128,2)),2)</f>
        <v>0</v>
      </c>
    </row>
    <row r="129" spans="1:12" ht="12.75" customHeight="1" x14ac:dyDescent="0.2">
      <c r="A129" s="10" t="s">
        <v>6</v>
      </c>
      <c r="B129" s="107"/>
      <c r="C129" s="17"/>
      <c r="D129" s="17"/>
      <c r="E129" s="17"/>
      <c r="F129" s="78"/>
      <c r="G129" s="11"/>
      <c r="H129" s="108"/>
      <c r="I129" s="11"/>
      <c r="J129" s="11"/>
      <c r="K129" s="11"/>
      <c r="L129" s="22"/>
    </row>
    <row r="130" spans="1:12" ht="12.75" customHeight="1" x14ac:dyDescent="0.2">
      <c r="A130" s="10" t="s">
        <v>8</v>
      </c>
      <c r="B130" s="107"/>
      <c r="C130" s="17"/>
      <c r="D130" s="17"/>
      <c r="E130" s="17"/>
      <c r="F130" s="79" t="s">
        <v>201</v>
      </c>
      <c r="G130" s="11"/>
      <c r="H130" s="108"/>
      <c r="I130" s="11"/>
      <c r="J130" s="11"/>
      <c r="K130" s="11"/>
      <c r="L130" s="22"/>
    </row>
    <row r="131" spans="1:12" ht="12.75" customHeight="1" thickBot="1" x14ac:dyDescent="0.25">
      <c r="A131" s="10" t="s">
        <v>9</v>
      </c>
      <c r="B131" s="109"/>
      <c r="C131" s="19"/>
      <c r="D131" s="19"/>
      <c r="E131" s="19"/>
      <c r="F131" s="80" t="s">
        <v>85</v>
      </c>
      <c r="G131" s="12"/>
      <c r="H131" s="110"/>
      <c r="I131" s="12"/>
      <c r="J131" s="12"/>
      <c r="K131" s="12"/>
      <c r="L131" s="24"/>
    </row>
    <row r="132" spans="1:12" ht="13.5" customHeight="1" thickBot="1" x14ac:dyDescent="0.25">
      <c r="A132" s="10" t="s">
        <v>7</v>
      </c>
      <c r="B132" s="105">
        <f>1+MAX($B$13:B131)</f>
        <v>30</v>
      </c>
      <c r="C132" s="76" t="s">
        <v>157</v>
      </c>
      <c r="D132" s="76"/>
      <c r="E132" s="76" t="s">
        <v>101</v>
      </c>
      <c r="F132" s="77" t="s">
        <v>158</v>
      </c>
      <c r="G132" s="76" t="s">
        <v>110</v>
      </c>
      <c r="H132" s="106">
        <v>481</v>
      </c>
      <c r="I132" s="102"/>
      <c r="J132" s="81"/>
      <c r="K132" s="82"/>
      <c r="L132" s="83">
        <f>ROUND((ROUND(H132,3))*(ROUND(K132,2)),2)</f>
        <v>0</v>
      </c>
    </row>
    <row r="133" spans="1:12" ht="12.75" customHeight="1" x14ac:dyDescent="0.2">
      <c r="A133" s="10" t="s">
        <v>6</v>
      </c>
      <c r="B133" s="107"/>
      <c r="C133" s="17"/>
      <c r="D133" s="17"/>
      <c r="E133" s="17"/>
      <c r="F133" s="78"/>
      <c r="G133" s="11"/>
      <c r="H133" s="108"/>
      <c r="I133" s="11"/>
      <c r="J133" s="11"/>
      <c r="K133" s="11"/>
      <c r="L133" s="22"/>
    </row>
    <row r="134" spans="1:12" ht="12.75" customHeight="1" x14ac:dyDescent="0.2">
      <c r="A134" s="10" t="s">
        <v>8</v>
      </c>
      <c r="B134" s="107"/>
      <c r="C134" s="17"/>
      <c r="D134" s="17"/>
      <c r="E134" s="17"/>
      <c r="F134" s="79" t="s">
        <v>191</v>
      </c>
      <c r="G134" s="11"/>
      <c r="H134" s="108"/>
      <c r="I134" s="11"/>
      <c r="J134" s="11"/>
      <c r="K134" s="11"/>
      <c r="L134" s="22"/>
    </row>
    <row r="135" spans="1:12" ht="12.75" customHeight="1" thickBot="1" x14ac:dyDescent="0.25">
      <c r="A135" s="10" t="s">
        <v>9</v>
      </c>
      <c r="B135" s="109"/>
      <c r="C135" s="19"/>
      <c r="D135" s="19"/>
      <c r="E135" s="19"/>
      <c r="F135" s="80" t="s">
        <v>85</v>
      </c>
      <c r="G135" s="12"/>
      <c r="H135" s="110"/>
      <c r="I135" s="12"/>
      <c r="J135" s="12"/>
      <c r="K135" s="12"/>
      <c r="L135" s="24"/>
    </row>
    <row r="136" spans="1:12" ht="13.5" customHeight="1" thickBot="1" x14ac:dyDescent="0.25">
      <c r="A136" s="10" t="s">
        <v>7</v>
      </c>
      <c r="B136" s="105">
        <f>1+MAX($B$13:B135)</f>
        <v>31</v>
      </c>
      <c r="C136" s="76" t="s">
        <v>173</v>
      </c>
      <c r="D136" s="76"/>
      <c r="E136" s="76" t="s">
        <v>101</v>
      </c>
      <c r="F136" s="77" t="s">
        <v>174</v>
      </c>
      <c r="G136" s="76" t="s">
        <v>172</v>
      </c>
      <c r="H136" s="106">
        <f>254*1</f>
        <v>254</v>
      </c>
      <c r="I136" s="102"/>
      <c r="J136" s="81"/>
      <c r="K136" s="82"/>
      <c r="L136" s="83">
        <f>ROUND((ROUND(H136,3))*(ROUND(K136,2)),2)</f>
        <v>0</v>
      </c>
    </row>
    <row r="137" spans="1:12" ht="12.75" customHeight="1" x14ac:dyDescent="0.2">
      <c r="A137" s="10" t="s">
        <v>6</v>
      </c>
      <c r="B137" s="107"/>
      <c r="C137" s="17"/>
      <c r="D137" s="17"/>
      <c r="E137" s="17"/>
      <c r="F137" s="78"/>
      <c r="G137" s="11"/>
      <c r="H137" s="108"/>
      <c r="I137" s="11"/>
      <c r="J137" s="11"/>
      <c r="K137" s="11"/>
      <c r="L137" s="22"/>
    </row>
    <row r="138" spans="1:12" ht="12.75" customHeight="1" x14ac:dyDescent="0.2">
      <c r="A138" s="10" t="s">
        <v>8</v>
      </c>
      <c r="B138" s="107"/>
      <c r="C138" s="17"/>
      <c r="D138" s="17"/>
      <c r="E138" s="17"/>
      <c r="F138" s="79" t="s">
        <v>202</v>
      </c>
      <c r="G138" s="11"/>
      <c r="H138" s="108"/>
      <c r="I138" s="11"/>
      <c r="J138" s="11"/>
      <c r="K138" s="11"/>
      <c r="L138" s="22"/>
    </row>
    <row r="139" spans="1:12" ht="12.75" customHeight="1" thickBot="1" x14ac:dyDescent="0.25">
      <c r="A139" s="10" t="s">
        <v>9</v>
      </c>
      <c r="B139" s="109"/>
      <c r="C139" s="19"/>
      <c r="D139" s="19"/>
      <c r="E139" s="19"/>
      <c r="F139" s="80" t="s">
        <v>85</v>
      </c>
      <c r="G139" s="12"/>
      <c r="H139" s="110"/>
      <c r="I139" s="12"/>
      <c r="J139" s="12"/>
      <c r="K139" s="12"/>
      <c r="L139" s="24"/>
    </row>
    <row r="140" spans="1:12" ht="13.5" customHeight="1" thickBot="1" x14ac:dyDescent="0.25">
      <c r="A140" s="10" t="s">
        <v>7</v>
      </c>
      <c r="B140" s="105">
        <f>1+MAX($B$13:B139)</f>
        <v>32</v>
      </c>
      <c r="C140" s="76" t="s">
        <v>159</v>
      </c>
      <c r="D140" s="76"/>
      <c r="E140" s="76" t="s">
        <v>101</v>
      </c>
      <c r="F140" s="77" t="s">
        <v>160</v>
      </c>
      <c r="G140" s="76" t="s">
        <v>152</v>
      </c>
      <c r="H140" s="106">
        <f>20*0.6*0.6*0.9+0.5</f>
        <v>6.9799999999999995</v>
      </c>
      <c r="I140" s="102"/>
      <c r="J140" s="81"/>
      <c r="K140" s="82"/>
      <c r="L140" s="83">
        <f>ROUND((ROUND(H140,3))*(ROUND(K140,2)),2)</f>
        <v>0</v>
      </c>
    </row>
    <row r="141" spans="1:12" ht="12.75" customHeight="1" x14ac:dyDescent="0.2">
      <c r="A141" s="10" t="s">
        <v>6</v>
      </c>
      <c r="B141" s="107"/>
      <c r="C141" s="17"/>
      <c r="D141" s="17"/>
      <c r="E141" s="17"/>
      <c r="F141" s="78"/>
      <c r="G141" s="11"/>
      <c r="H141" s="108"/>
      <c r="I141" s="11"/>
      <c r="J141" s="11"/>
      <c r="K141" s="11"/>
      <c r="L141" s="22"/>
    </row>
    <row r="142" spans="1:12" ht="12.75" customHeight="1" x14ac:dyDescent="0.2">
      <c r="A142" s="10" t="s">
        <v>8</v>
      </c>
      <c r="B142" s="107"/>
      <c r="C142" s="17"/>
      <c r="D142" s="17"/>
      <c r="E142" s="17"/>
      <c r="F142" s="79" t="s">
        <v>203</v>
      </c>
      <c r="G142" s="11"/>
      <c r="H142" s="108"/>
      <c r="I142" s="11"/>
      <c r="J142" s="11"/>
      <c r="K142" s="11"/>
      <c r="L142" s="22"/>
    </row>
    <row r="143" spans="1:12" ht="12.75" customHeight="1" thickBot="1" x14ac:dyDescent="0.25">
      <c r="A143" s="10" t="s">
        <v>9</v>
      </c>
      <c r="B143" s="109"/>
      <c r="C143" s="19"/>
      <c r="D143" s="19"/>
      <c r="E143" s="19"/>
      <c r="F143" s="80" t="s">
        <v>85</v>
      </c>
      <c r="G143" s="12"/>
      <c r="H143" s="110"/>
      <c r="I143" s="12"/>
      <c r="J143" s="12"/>
      <c r="K143" s="12"/>
      <c r="L143" s="24"/>
    </row>
    <row r="144" spans="1:12" ht="13.5" customHeight="1" thickBot="1" x14ac:dyDescent="0.25">
      <c r="A144" s="10" t="s">
        <v>7</v>
      </c>
      <c r="B144" s="105">
        <f>1+MAX($B$13:B143)</f>
        <v>33</v>
      </c>
      <c r="C144" s="76" t="s">
        <v>161</v>
      </c>
      <c r="D144" s="76"/>
      <c r="E144" s="76" t="s">
        <v>101</v>
      </c>
      <c r="F144" s="77" t="s">
        <v>162</v>
      </c>
      <c r="G144" s="76" t="s">
        <v>152</v>
      </c>
      <c r="H144" s="106">
        <f>20*0.6*0.6*0.9</f>
        <v>6.4799999999999995</v>
      </c>
      <c r="I144" s="102"/>
      <c r="J144" s="81"/>
      <c r="K144" s="82"/>
      <c r="L144" s="83">
        <f>ROUND((ROUND(H144,3))*(ROUND(K144,2)),2)</f>
        <v>0</v>
      </c>
    </row>
    <row r="145" spans="1:12" ht="12.75" customHeight="1" x14ac:dyDescent="0.2">
      <c r="A145" s="10" t="s">
        <v>6</v>
      </c>
      <c r="B145" s="107"/>
      <c r="C145" s="17"/>
      <c r="D145" s="17"/>
      <c r="E145" s="17"/>
      <c r="F145" s="78"/>
      <c r="G145" s="11"/>
      <c r="H145" s="108"/>
      <c r="I145" s="11"/>
      <c r="J145" s="11"/>
      <c r="K145" s="11"/>
      <c r="L145" s="22"/>
    </row>
    <row r="146" spans="1:12" ht="12.75" customHeight="1" x14ac:dyDescent="0.2">
      <c r="A146" s="10" t="s">
        <v>8</v>
      </c>
      <c r="B146" s="107"/>
      <c r="C146" s="17"/>
      <c r="D146" s="17"/>
      <c r="E146" s="17"/>
      <c r="F146" s="79" t="s">
        <v>200</v>
      </c>
      <c r="G146" s="11"/>
      <c r="H146" s="108"/>
      <c r="I146" s="11"/>
      <c r="J146" s="11"/>
      <c r="K146" s="11"/>
      <c r="L146" s="22"/>
    </row>
    <row r="147" spans="1:12" ht="12.75" customHeight="1" thickBot="1" x14ac:dyDescent="0.25">
      <c r="A147" s="10" t="s">
        <v>9</v>
      </c>
      <c r="B147" s="109"/>
      <c r="C147" s="19"/>
      <c r="D147" s="19"/>
      <c r="E147" s="19"/>
      <c r="F147" s="80" t="s">
        <v>85</v>
      </c>
      <c r="G147" s="12"/>
      <c r="H147" s="110"/>
      <c r="I147" s="12"/>
      <c r="J147" s="12"/>
      <c r="K147" s="12"/>
      <c r="L147" s="24"/>
    </row>
    <row r="148" spans="1:12" ht="13.5" customHeight="1" thickBot="1" x14ac:dyDescent="0.25">
      <c r="A148" s="10" t="s">
        <v>7</v>
      </c>
      <c r="B148" s="105">
        <f>1+MAX($B$13:B147)</f>
        <v>34</v>
      </c>
      <c r="C148" s="76" t="s">
        <v>163</v>
      </c>
      <c r="D148" s="76"/>
      <c r="E148" s="76" t="s">
        <v>101</v>
      </c>
      <c r="F148" s="77" t="s">
        <v>164</v>
      </c>
      <c r="G148" s="76" t="s">
        <v>165</v>
      </c>
      <c r="H148" s="106">
        <f>(0.5*0.35*481+1.5*0.65*18)*20%*1.8*20+6.5*2.5*20</f>
        <v>1057.42</v>
      </c>
      <c r="I148" s="102"/>
      <c r="J148" s="81"/>
      <c r="K148" s="82"/>
      <c r="L148" s="83">
        <f>ROUND((ROUND(H148,3))*(ROUND(K148,2)),2)</f>
        <v>0</v>
      </c>
    </row>
    <row r="149" spans="1:12" ht="12.75" customHeight="1" x14ac:dyDescent="0.2">
      <c r="A149" s="10" t="s">
        <v>6</v>
      </c>
      <c r="B149" s="107"/>
      <c r="C149" s="17"/>
      <c r="D149" s="17"/>
      <c r="E149" s="17"/>
      <c r="F149" s="78"/>
      <c r="G149" s="11"/>
      <c r="H149" s="108"/>
      <c r="I149" s="11"/>
      <c r="J149" s="11"/>
      <c r="K149" s="11"/>
      <c r="L149" s="22"/>
    </row>
    <row r="150" spans="1:12" ht="12.75" customHeight="1" x14ac:dyDescent="0.2">
      <c r="A150" s="10" t="s">
        <v>8</v>
      </c>
      <c r="B150" s="107"/>
      <c r="C150" s="17"/>
      <c r="D150" s="17"/>
      <c r="E150" s="17"/>
      <c r="F150" s="79" t="s">
        <v>204</v>
      </c>
      <c r="G150" s="11"/>
      <c r="H150" s="108"/>
      <c r="I150" s="11"/>
      <c r="J150" s="11"/>
      <c r="K150" s="11"/>
      <c r="L150" s="22"/>
    </row>
    <row r="151" spans="1:12" ht="12.75" customHeight="1" thickBot="1" x14ac:dyDescent="0.25">
      <c r="A151" s="10" t="s">
        <v>9</v>
      </c>
      <c r="B151" s="109"/>
      <c r="C151" s="19"/>
      <c r="D151" s="19"/>
      <c r="E151" s="19"/>
      <c r="F151" s="80" t="s">
        <v>85</v>
      </c>
      <c r="G151" s="12"/>
      <c r="H151" s="110"/>
      <c r="I151" s="12"/>
      <c r="J151" s="12"/>
      <c r="K151" s="12"/>
      <c r="L151" s="24"/>
    </row>
    <row r="152" spans="1:12" ht="13.5" thickBot="1" x14ac:dyDescent="0.25">
      <c r="A152" s="101"/>
      <c r="B152" s="115" t="s">
        <v>103</v>
      </c>
      <c r="C152" s="89" t="s">
        <v>104</v>
      </c>
      <c r="D152" s="89"/>
      <c r="E152" s="89"/>
      <c r="F152" s="89" t="s">
        <v>10</v>
      </c>
      <c r="G152" s="90"/>
      <c r="H152" s="116"/>
      <c r="I152" s="90"/>
      <c r="J152" s="90"/>
      <c r="K152" s="90"/>
      <c r="L152" s="91">
        <f>SUM(L120:L151)</f>
        <v>0</v>
      </c>
    </row>
    <row r="153" spans="1:12" ht="19.5" customHeight="1" thickBot="1" x14ac:dyDescent="0.25">
      <c r="A153" s="13" t="s">
        <v>32</v>
      </c>
      <c r="B153" s="113" t="s">
        <v>21</v>
      </c>
      <c r="C153" s="92">
        <v>0</v>
      </c>
      <c r="D153" s="93"/>
      <c r="E153" s="93"/>
      <c r="F153" s="92" t="s">
        <v>166</v>
      </c>
      <c r="G153" s="94"/>
      <c r="H153" s="114"/>
      <c r="I153" s="94"/>
      <c r="J153" s="94"/>
      <c r="K153" s="94"/>
      <c r="L153" s="95"/>
    </row>
    <row r="154" spans="1:12" ht="24.75" customHeight="1" thickBot="1" x14ac:dyDescent="0.25">
      <c r="A154" s="10" t="s">
        <v>7</v>
      </c>
      <c r="B154" s="105">
        <f>1+MAX($B$13:B153)</f>
        <v>35</v>
      </c>
      <c r="C154" s="76" t="s">
        <v>205</v>
      </c>
      <c r="D154" s="76"/>
      <c r="E154" s="76" t="s">
        <v>101</v>
      </c>
      <c r="F154" s="77" t="s">
        <v>206</v>
      </c>
      <c r="G154" s="76" t="s">
        <v>167</v>
      </c>
      <c r="H154" s="106">
        <f>(0.5*0.35*481+1.5*0.65*18)*20%*1.8</f>
        <v>36.621000000000002</v>
      </c>
      <c r="I154" s="102"/>
      <c r="J154" s="81"/>
      <c r="K154" s="82"/>
      <c r="L154" s="83">
        <f>ROUND((ROUND(H154,3))*(ROUND(K154,2)),2)</f>
        <v>0</v>
      </c>
    </row>
    <row r="155" spans="1:12" ht="12.75" customHeight="1" x14ac:dyDescent="0.2">
      <c r="A155" s="10" t="s">
        <v>6</v>
      </c>
      <c r="B155" s="107"/>
      <c r="C155" s="17"/>
      <c r="D155" s="17"/>
      <c r="E155" s="17"/>
      <c r="F155" s="78"/>
      <c r="G155" s="11"/>
      <c r="H155" s="108"/>
      <c r="I155" s="11"/>
      <c r="J155" s="11"/>
      <c r="K155" s="11"/>
      <c r="L155" s="22"/>
    </row>
    <row r="156" spans="1:12" ht="12.75" customHeight="1" x14ac:dyDescent="0.2">
      <c r="A156" s="10" t="s">
        <v>8</v>
      </c>
      <c r="B156" s="107"/>
      <c r="C156" s="17"/>
      <c r="D156" s="17"/>
      <c r="E156" s="17"/>
      <c r="F156" s="79" t="s">
        <v>207</v>
      </c>
      <c r="G156" s="11"/>
      <c r="H156" s="108"/>
      <c r="I156" s="11"/>
      <c r="J156" s="11"/>
      <c r="K156" s="11"/>
      <c r="L156" s="22"/>
    </row>
    <row r="157" spans="1:12" ht="12.75" customHeight="1" thickBot="1" x14ac:dyDescent="0.25">
      <c r="A157" s="10" t="s">
        <v>9</v>
      </c>
      <c r="B157" s="109"/>
      <c r="C157" s="19"/>
      <c r="D157" s="19"/>
      <c r="E157" s="19"/>
      <c r="F157" s="80" t="s">
        <v>85</v>
      </c>
      <c r="G157" s="12"/>
      <c r="H157" s="110"/>
      <c r="I157" s="12"/>
      <c r="J157" s="12"/>
      <c r="K157" s="12"/>
      <c r="L157" s="24"/>
    </row>
    <row r="158" spans="1:12" ht="23.25" thickBot="1" x14ac:dyDescent="0.25">
      <c r="A158" s="10" t="s">
        <v>7</v>
      </c>
      <c r="B158" s="105">
        <f>1+MAX($B$13:B157)</f>
        <v>36</v>
      </c>
      <c r="C158" s="76" t="s">
        <v>208</v>
      </c>
      <c r="D158" s="76"/>
      <c r="E158" s="76" t="s">
        <v>101</v>
      </c>
      <c r="F158" s="77" t="s">
        <v>209</v>
      </c>
      <c r="G158" s="76" t="s">
        <v>167</v>
      </c>
      <c r="H158" s="106">
        <f>6.5*2.5</f>
        <v>16.25</v>
      </c>
      <c r="I158" s="102"/>
      <c r="J158" s="81"/>
      <c r="K158" s="82"/>
      <c r="L158" s="83">
        <f>ROUND((ROUND(H158,3))*(ROUND(K158,2)),2)</f>
        <v>0</v>
      </c>
    </row>
    <row r="159" spans="1:12" ht="12.75" customHeight="1" x14ac:dyDescent="0.2">
      <c r="A159" s="10" t="s">
        <v>6</v>
      </c>
      <c r="B159" s="107"/>
      <c r="C159" s="17"/>
      <c r="D159" s="17"/>
      <c r="E159" s="17"/>
      <c r="F159" s="78"/>
      <c r="G159" s="11"/>
      <c r="H159" s="108"/>
      <c r="I159" s="11"/>
      <c r="J159" s="11"/>
      <c r="K159" s="11"/>
      <c r="L159" s="22"/>
    </row>
    <row r="160" spans="1:12" ht="12.75" customHeight="1" x14ac:dyDescent="0.2">
      <c r="A160" s="10" t="s">
        <v>8</v>
      </c>
      <c r="B160" s="107"/>
      <c r="C160" s="17"/>
      <c r="D160" s="17"/>
      <c r="E160" s="17"/>
      <c r="F160" s="79" t="s">
        <v>210</v>
      </c>
      <c r="G160" s="11"/>
      <c r="H160" s="108"/>
      <c r="I160" s="11"/>
      <c r="J160" s="11"/>
      <c r="K160" s="11"/>
      <c r="L160" s="22"/>
    </row>
    <row r="161" spans="1:12" ht="12.75" customHeight="1" thickBot="1" x14ac:dyDescent="0.25">
      <c r="A161" s="10" t="s">
        <v>9</v>
      </c>
      <c r="B161" s="109"/>
      <c r="C161" s="19"/>
      <c r="D161" s="19"/>
      <c r="E161" s="19"/>
      <c r="F161" s="80" t="s">
        <v>85</v>
      </c>
      <c r="G161" s="12"/>
      <c r="H161" s="110"/>
      <c r="I161" s="12"/>
      <c r="J161" s="12"/>
      <c r="K161" s="12"/>
      <c r="L161" s="24"/>
    </row>
    <row r="162" spans="1:12" ht="23.25" thickBot="1" x14ac:dyDescent="0.25">
      <c r="A162" s="10" t="s">
        <v>7</v>
      </c>
      <c r="B162" s="105">
        <f>1+MAX($B$13:B161)</f>
        <v>37</v>
      </c>
      <c r="C162" s="76" t="s">
        <v>211</v>
      </c>
      <c r="D162" s="76"/>
      <c r="E162" s="76" t="s">
        <v>101</v>
      </c>
      <c r="F162" s="77" t="s">
        <v>212</v>
      </c>
      <c r="G162" s="76" t="s">
        <v>167</v>
      </c>
      <c r="H162" s="106">
        <f>20*0.1</f>
        <v>2</v>
      </c>
      <c r="I162" s="102"/>
      <c r="J162" s="81"/>
      <c r="K162" s="82"/>
      <c r="L162" s="83">
        <f>ROUND((ROUND(H162,3))*(ROUND(K162,2)),2)</f>
        <v>0</v>
      </c>
    </row>
    <row r="163" spans="1:12" ht="12.75" customHeight="1" x14ac:dyDescent="0.2">
      <c r="A163" s="10" t="s">
        <v>6</v>
      </c>
      <c r="B163" s="107"/>
      <c r="C163" s="17"/>
      <c r="D163" s="17"/>
      <c r="E163" s="17"/>
      <c r="F163" s="78"/>
      <c r="G163" s="11"/>
      <c r="H163" s="108"/>
      <c r="I163" s="11"/>
      <c r="J163" s="11"/>
      <c r="K163" s="11"/>
      <c r="L163" s="22"/>
    </row>
    <row r="164" spans="1:12" ht="12.75" customHeight="1" x14ac:dyDescent="0.2">
      <c r="A164" s="10" t="s">
        <v>8</v>
      </c>
      <c r="B164" s="107"/>
      <c r="C164" s="17"/>
      <c r="D164" s="17"/>
      <c r="E164" s="17"/>
      <c r="F164" s="79" t="s">
        <v>213</v>
      </c>
      <c r="G164" s="11"/>
      <c r="H164" s="108"/>
      <c r="I164" s="11"/>
      <c r="J164" s="11"/>
      <c r="K164" s="11"/>
      <c r="L164" s="22"/>
    </row>
    <row r="165" spans="1:12" ht="12.75" customHeight="1" thickBot="1" x14ac:dyDescent="0.25">
      <c r="A165" s="10" t="s">
        <v>9</v>
      </c>
      <c r="B165" s="109"/>
      <c r="C165" s="19"/>
      <c r="D165" s="19"/>
      <c r="E165" s="19"/>
      <c r="F165" s="80" t="s">
        <v>85</v>
      </c>
      <c r="G165" s="12"/>
      <c r="H165" s="110"/>
      <c r="I165" s="12"/>
      <c r="J165" s="12"/>
      <c r="K165" s="12"/>
      <c r="L165" s="24"/>
    </row>
    <row r="166" spans="1:12" ht="23.25" thickBot="1" x14ac:dyDescent="0.25">
      <c r="A166" s="10" t="s">
        <v>7</v>
      </c>
      <c r="B166" s="105">
        <f>1+MAX($B$13:B165)</f>
        <v>38</v>
      </c>
      <c r="C166" s="76" t="s">
        <v>214</v>
      </c>
      <c r="D166" s="76"/>
      <c r="E166" s="76" t="s">
        <v>101</v>
      </c>
      <c r="F166" s="77" t="s">
        <v>215</v>
      </c>
      <c r="G166" s="76" t="s">
        <v>167</v>
      </c>
      <c r="H166" s="106">
        <f>40*0.01</f>
        <v>0.4</v>
      </c>
      <c r="I166" s="102"/>
      <c r="J166" s="81"/>
      <c r="K166" s="82"/>
      <c r="L166" s="83">
        <f>ROUND((ROUND(H166,3))*(ROUND(K166,2)),2)</f>
        <v>0</v>
      </c>
    </row>
    <row r="167" spans="1:12" ht="12.75" customHeight="1" x14ac:dyDescent="0.2">
      <c r="A167" s="10" t="s">
        <v>6</v>
      </c>
      <c r="B167" s="107"/>
      <c r="C167" s="17"/>
      <c r="D167" s="17"/>
      <c r="E167" s="17"/>
      <c r="F167" s="78"/>
      <c r="G167" s="11"/>
      <c r="H167" s="108"/>
      <c r="I167" s="11"/>
      <c r="J167" s="11"/>
      <c r="K167" s="11"/>
      <c r="L167" s="22"/>
    </row>
    <row r="168" spans="1:12" ht="12.75" customHeight="1" x14ac:dyDescent="0.2">
      <c r="A168" s="10" t="s">
        <v>8</v>
      </c>
      <c r="B168" s="107"/>
      <c r="C168" s="17"/>
      <c r="D168" s="17"/>
      <c r="E168" s="17"/>
      <c r="F168" s="79" t="s">
        <v>216</v>
      </c>
      <c r="G168" s="11"/>
      <c r="H168" s="108"/>
      <c r="I168" s="11"/>
      <c r="J168" s="11"/>
      <c r="K168" s="11"/>
      <c r="L168" s="22"/>
    </row>
    <row r="169" spans="1:12" ht="12.75" customHeight="1" thickBot="1" x14ac:dyDescent="0.25">
      <c r="A169" s="10" t="s">
        <v>9</v>
      </c>
      <c r="B169" s="109"/>
      <c r="C169" s="19"/>
      <c r="D169" s="19"/>
      <c r="E169" s="19"/>
      <c r="F169" s="80" t="s">
        <v>85</v>
      </c>
      <c r="G169" s="12"/>
      <c r="H169" s="110"/>
      <c r="I169" s="12"/>
      <c r="J169" s="12"/>
      <c r="K169" s="12"/>
      <c r="L169" s="24"/>
    </row>
    <row r="170" spans="1:12" ht="13.5" thickBot="1" x14ac:dyDescent="0.25">
      <c r="A170" s="101"/>
      <c r="B170" s="117" t="s">
        <v>103</v>
      </c>
      <c r="C170" s="97" t="s">
        <v>104</v>
      </c>
      <c r="D170" s="97"/>
      <c r="E170" s="97"/>
      <c r="F170" s="97" t="s">
        <v>166</v>
      </c>
      <c r="G170" s="99"/>
      <c r="H170" s="112"/>
      <c r="I170" s="99"/>
      <c r="J170" s="99"/>
      <c r="K170" s="99"/>
      <c r="L170" s="100">
        <f>SUM(L154:L169)</f>
        <v>0</v>
      </c>
    </row>
    <row r="1141" spans="2:12" ht="12" thickBot="1" x14ac:dyDescent="0.25">
      <c r="J1141" s="86"/>
      <c r="K1141" s="86"/>
      <c r="L1141" s="86"/>
    </row>
    <row r="1142" spans="2:12" ht="12.75" thickTop="1" thickBot="1" x14ac:dyDescent="0.25">
      <c r="B1142" s="85"/>
      <c r="C1142" s="85"/>
      <c r="D1142" s="85"/>
      <c r="E1142" s="85"/>
      <c r="F1142" s="85"/>
      <c r="G1142" s="86"/>
      <c r="H1142" s="86"/>
      <c r="I1142" s="86"/>
    </row>
    <row r="1143" spans="2:12" ht="12" thickTop="1" x14ac:dyDescent="0.2"/>
  </sheetData>
  <sheetProtection formatCells="0" formatColumns="0" formatRows="0" insertColumns="0" insertRows="0" deleteColumns="0" deleteRows="0" sort="0" autoFilter="0"/>
  <autoFilter ref="A12:L17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113 F117 F21 F25 F165 F169"/>
    <dataValidation allowBlank="1" showInputMessage="1" showErrorMessage="1" promptTitle="Výkaz výměr:" prompt="způsob stanovení množství položky, nebo odkaz na příslušnou přílohu dokumentace." sqref="F28 F24 F32 F36 F44 F48 F52 F56 F40 F60 F64 F72 F76 F80 F68 F84 F92 F96 F100 F108 F122 F126 F130 F134 F142 F146 F150 F112 F156 F104 F138 F116 F20 F88 F160 F164 F168"/>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7 F35 F31 F39 F43 F47 F51 F55 F59 F63 F67 F71 F75 F79 F83 F87 F91 F95 F99 F107 F121 F125 F129 F133 F141 F145 F149 F111 F155 F103 F137 F115 F19 F23 F159 F163 F167"/>
    <dataValidation allowBlank="1" showInputMessage="1" showErrorMessage="1" promptTitle="Název položky" prompt="Přesný název položky dle cenové soustavy, nebo vlastní název v případě položky mimo cenovou soustavu." sqref="F26 F34 F30 F38 F42 F46 F50 F54 F58 F62 F66 F70 F74 F78 F82 F86 F90 F94 F98 F106 F120 F124 F128 F132 F140 F144 F148 F110 F154 F102 F136 F114 F18 F22 F158 F162 F166"/>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F27" sqref="F27"/>
    </sheetView>
  </sheetViews>
  <sheetFormatPr defaultRowHeight="15" x14ac:dyDescent="0.25"/>
  <cols>
    <col min="1" max="1" width="13.7109375" customWidth="1"/>
    <col min="2" max="2" width="53.85546875" customWidth="1"/>
    <col min="3" max="3" width="9.140625" style="49"/>
  </cols>
  <sheetData>
    <row r="1" spans="1:3" ht="15.75" thickTop="1" x14ac:dyDescent="0.25">
      <c r="A1" s="42" t="s">
        <v>38</v>
      </c>
      <c r="B1" s="43" t="s">
        <v>34</v>
      </c>
      <c r="C1" s="48"/>
    </row>
    <row r="2" spans="1:3" x14ac:dyDescent="0.25">
      <c r="A2" s="44" t="s">
        <v>39</v>
      </c>
      <c r="B2" s="45" t="s">
        <v>35</v>
      </c>
      <c r="C2" s="48"/>
    </row>
    <row r="3" spans="1:3" x14ac:dyDescent="0.25">
      <c r="A3" s="44" t="s">
        <v>40</v>
      </c>
      <c r="B3" s="45" t="s">
        <v>36</v>
      </c>
      <c r="C3" s="48"/>
    </row>
    <row r="4" spans="1:3" x14ac:dyDescent="0.25">
      <c r="A4" s="44" t="s">
        <v>41</v>
      </c>
      <c r="B4" s="45" t="s">
        <v>37</v>
      </c>
      <c r="C4" s="48"/>
    </row>
    <row r="5" spans="1:3" x14ac:dyDescent="0.25">
      <c r="A5" s="44" t="s">
        <v>42</v>
      </c>
      <c r="B5" s="45" t="s">
        <v>43</v>
      </c>
      <c r="C5" s="48"/>
    </row>
    <row r="6" spans="1:3" x14ac:dyDescent="0.25">
      <c r="A6" s="44" t="s">
        <v>44</v>
      </c>
      <c r="B6" s="45" t="s">
        <v>45</v>
      </c>
      <c r="C6" s="48"/>
    </row>
    <row r="7" spans="1:3" x14ac:dyDescent="0.25">
      <c r="A7" s="44" t="s">
        <v>46</v>
      </c>
      <c r="B7" s="45" t="s">
        <v>47</v>
      </c>
      <c r="C7" s="48"/>
    </row>
    <row r="8" spans="1:3" x14ac:dyDescent="0.25">
      <c r="A8" s="44" t="s">
        <v>48</v>
      </c>
      <c r="B8" s="45" t="s">
        <v>49</v>
      </c>
      <c r="C8" s="48"/>
    </row>
    <row r="9" spans="1:3" x14ac:dyDescent="0.25">
      <c r="A9" s="44" t="s">
        <v>50</v>
      </c>
      <c r="B9" s="45" t="s">
        <v>51</v>
      </c>
      <c r="C9" s="48"/>
    </row>
    <row r="10" spans="1:3" x14ac:dyDescent="0.25">
      <c r="A10" s="44" t="s">
        <v>52</v>
      </c>
      <c r="B10" s="45" t="s">
        <v>53</v>
      </c>
      <c r="C10" s="48"/>
    </row>
    <row r="11" spans="1:3" x14ac:dyDescent="0.25">
      <c r="A11" s="44" t="s">
        <v>54</v>
      </c>
      <c r="B11" s="45" t="s">
        <v>55</v>
      </c>
      <c r="C11" s="48"/>
    </row>
    <row r="12" spans="1:3" x14ac:dyDescent="0.25">
      <c r="A12" s="44" t="s">
        <v>56</v>
      </c>
      <c r="B12" s="45" t="s">
        <v>57</v>
      </c>
      <c r="C12" s="48"/>
    </row>
    <row r="13" spans="1:3" x14ac:dyDescent="0.25">
      <c r="A13" s="44" t="s">
        <v>58</v>
      </c>
      <c r="B13" s="45" t="s">
        <v>59</v>
      </c>
      <c r="C13" s="48"/>
    </row>
    <row r="14" spans="1:3" ht="25.5" x14ac:dyDescent="0.25">
      <c r="A14" s="44" t="s">
        <v>60</v>
      </c>
      <c r="B14" s="45" t="s">
        <v>61</v>
      </c>
      <c r="C14" s="48"/>
    </row>
    <row r="15" spans="1:3" x14ac:dyDescent="0.25">
      <c r="A15" s="44" t="s">
        <v>62</v>
      </c>
      <c r="B15" s="45" t="s">
        <v>63</v>
      </c>
      <c r="C15" s="48"/>
    </row>
    <row r="16" spans="1:3" x14ac:dyDescent="0.25">
      <c r="A16" s="44" t="s">
        <v>64</v>
      </c>
      <c r="B16" s="45" t="s">
        <v>65</v>
      </c>
      <c r="C16" s="48"/>
    </row>
    <row r="17" spans="1:3" x14ac:dyDescent="0.25">
      <c r="A17" s="44" t="s">
        <v>66</v>
      </c>
      <c r="B17" s="45" t="s">
        <v>67</v>
      </c>
      <c r="C17" s="48"/>
    </row>
    <row r="18" spans="1:3" x14ac:dyDescent="0.25">
      <c r="A18" s="44" t="s">
        <v>68</v>
      </c>
      <c r="B18" s="45" t="s">
        <v>69</v>
      </c>
      <c r="C18" s="48"/>
    </row>
    <row r="19" spans="1:3" x14ac:dyDescent="0.25">
      <c r="A19" s="44" t="s">
        <v>70</v>
      </c>
      <c r="B19" s="45" t="s">
        <v>71</v>
      </c>
      <c r="C19" s="48"/>
    </row>
    <row r="20" spans="1:3" x14ac:dyDescent="0.25">
      <c r="A20" s="44" t="s">
        <v>72</v>
      </c>
      <c r="B20" s="45" t="s">
        <v>73</v>
      </c>
      <c r="C20" s="48"/>
    </row>
    <row r="21" spans="1:3" x14ac:dyDescent="0.25">
      <c r="A21" s="44" t="s">
        <v>74</v>
      </c>
      <c r="B21" s="45" t="s">
        <v>75</v>
      </c>
      <c r="C21" s="48"/>
    </row>
    <row r="22" spans="1:3" x14ac:dyDescent="0.25">
      <c r="A22" s="44" t="s">
        <v>76</v>
      </c>
      <c r="B22" s="45" t="s">
        <v>77</v>
      </c>
      <c r="C22" s="48"/>
    </row>
    <row r="23" spans="1:3" x14ac:dyDescent="0.25">
      <c r="A23" s="44" t="s">
        <v>78</v>
      </c>
      <c r="B23" s="45" t="s">
        <v>79</v>
      </c>
      <c r="C23" s="48"/>
    </row>
    <row r="24" spans="1:3" x14ac:dyDescent="0.25">
      <c r="A24" s="44" t="s">
        <v>80</v>
      </c>
      <c r="B24" s="45" t="s">
        <v>81</v>
      </c>
      <c r="C24" s="48"/>
    </row>
    <row r="25" spans="1:3" ht="15.75" thickBot="1" x14ac:dyDescent="0.3">
      <c r="A25" s="46" t="s">
        <v>82</v>
      </c>
      <c r="B25" s="47" t="s">
        <v>83</v>
      </c>
      <c r="C25" s="48"/>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6"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
      <c r="A1" s="10" t="s">
        <v>7</v>
      </c>
      <c r="B1" s="75"/>
      <c r="C1" s="76"/>
      <c r="D1" s="76"/>
      <c r="E1" s="76"/>
      <c r="F1" s="77"/>
      <c r="G1" s="76"/>
      <c r="H1" s="81"/>
      <c r="I1" s="81"/>
      <c r="J1" s="81"/>
      <c r="K1" s="82"/>
      <c r="L1" s="83">
        <f>ROUND((ROUND(H1,3))*(ROUND(K1,2)),2)</f>
        <v>0</v>
      </c>
    </row>
    <row r="2" spans="1:12" s="1" customFormat="1" ht="12.75" customHeight="1" x14ac:dyDescent="0.25">
      <c r="A2" s="10" t="s">
        <v>6</v>
      </c>
      <c r="B2" s="21"/>
      <c r="C2" s="17"/>
      <c r="D2" s="17"/>
      <c r="E2" s="17"/>
      <c r="F2" s="78"/>
      <c r="G2" s="11"/>
      <c r="H2" s="11"/>
      <c r="I2" s="11"/>
      <c r="J2" s="11"/>
      <c r="K2" s="11"/>
      <c r="L2" s="22"/>
    </row>
    <row r="3" spans="1:12" s="1" customFormat="1" ht="12.75" customHeight="1" x14ac:dyDescent="0.25">
      <c r="A3" s="10" t="s">
        <v>8</v>
      </c>
      <c r="B3" s="21"/>
      <c r="C3" s="17"/>
      <c r="D3" s="17"/>
      <c r="E3" s="17"/>
      <c r="F3" s="79"/>
      <c r="G3" s="11"/>
      <c r="H3" s="11"/>
      <c r="I3" s="11"/>
      <c r="J3" s="11"/>
      <c r="K3" s="11"/>
      <c r="L3" s="22"/>
    </row>
    <row r="4" spans="1:12" s="1" customFormat="1" ht="12.75" customHeight="1" thickBot="1" x14ac:dyDescent="0.3">
      <c r="A4" s="10" t="s">
        <v>9</v>
      </c>
      <c r="B4" s="23"/>
      <c r="C4" s="19"/>
      <c r="D4" s="19"/>
      <c r="E4" s="19"/>
      <c r="F4" s="80"/>
      <c r="G4" s="12"/>
      <c r="H4" s="12"/>
      <c r="I4" s="12"/>
      <c r="J4" s="12"/>
      <c r="K4" s="12"/>
      <c r="L4" s="24"/>
    </row>
    <row r="5" spans="1:12" s="1" customFormat="1" ht="48" customHeight="1" thickBot="1" x14ac:dyDescent="0.3">
      <c r="A5" s="10"/>
      <c r="B5" s="17"/>
      <c r="C5" s="17"/>
      <c r="D5" s="17"/>
      <c r="E5" s="17"/>
      <c r="F5" s="30"/>
      <c r="G5" s="11"/>
      <c r="H5" s="11"/>
      <c r="I5" s="11"/>
      <c r="J5" s="11"/>
      <c r="K5" s="11"/>
      <c r="L5" s="12"/>
    </row>
    <row r="6" spans="1:12" s="10" customFormat="1" ht="12.75" thickBot="1" x14ac:dyDescent="0.3">
      <c r="A6" s="87" t="s">
        <v>98</v>
      </c>
      <c r="B6" s="31" t="s">
        <v>90</v>
      </c>
      <c r="C6" s="32"/>
      <c r="D6" s="8"/>
      <c r="E6" s="8"/>
      <c r="F6" s="8" t="s">
        <v>10</v>
      </c>
      <c r="G6" s="32"/>
      <c r="H6" s="32"/>
      <c r="I6" s="32"/>
      <c r="J6" s="32"/>
      <c r="K6" s="32"/>
      <c r="L6" s="33"/>
    </row>
    <row r="7" spans="1:12" s="10" customFormat="1" x14ac:dyDescent="0.25">
      <c r="G7" s="34"/>
      <c r="H7" s="34"/>
      <c r="I7" s="34"/>
      <c r="J7" s="34"/>
      <c r="K7" s="34"/>
      <c r="L7" s="34"/>
    </row>
    <row r="8" spans="1:12" s="1" customFormat="1" x14ac:dyDescent="0.25">
      <c r="A8" s="10"/>
      <c r="G8" s="35"/>
      <c r="H8" s="35"/>
      <c r="I8" s="35"/>
      <c r="J8" s="35"/>
      <c r="K8" s="35"/>
      <c r="L8" s="35"/>
    </row>
    <row r="9" spans="1:12" s="1" customFormat="1" x14ac:dyDescent="0.25">
      <c r="A9" s="10"/>
      <c r="G9" s="35"/>
      <c r="H9" s="35"/>
      <c r="I9" s="35"/>
      <c r="J9" s="35"/>
      <c r="K9" s="35"/>
      <c r="L9" s="35"/>
    </row>
    <row r="10" spans="1:12" s="1" customFormat="1" x14ac:dyDescent="0.25">
      <c r="A10" s="10"/>
      <c r="G10" s="35"/>
      <c r="H10" s="35"/>
      <c r="I10" s="35"/>
      <c r="J10" s="35"/>
      <c r="K10" s="35"/>
      <c r="L10" s="35"/>
    </row>
    <row r="11" spans="1:12" s="1" customFormat="1" x14ac:dyDescent="0.25">
      <c r="A11" s="10"/>
      <c r="G11" s="35"/>
      <c r="H11" s="35"/>
      <c r="I11" s="35"/>
      <c r="J11" s="35"/>
      <c r="K11" s="35"/>
      <c r="L11" s="35"/>
    </row>
    <row r="12" spans="1:12" s="1" customFormat="1" x14ac:dyDescent="0.25">
      <c r="A12" s="10"/>
      <c r="G12" s="35"/>
      <c r="H12" s="35"/>
      <c r="I12" s="35"/>
      <c r="J12" s="35"/>
      <c r="K12" s="35"/>
      <c r="L12" s="35"/>
    </row>
    <row r="13" spans="1:12" s="1" customFormat="1" x14ac:dyDescent="0.25">
      <c r="A13" s="10"/>
      <c r="G13" s="35"/>
      <c r="H13" s="35"/>
      <c r="I13" s="35"/>
      <c r="J13" s="35"/>
      <c r="K13" s="35"/>
      <c r="L13" s="35"/>
    </row>
    <row r="14" spans="1:12" s="1" customFormat="1" x14ac:dyDescent="0.25">
      <c r="A14" s="10"/>
      <c r="G14" s="35"/>
      <c r="H14" s="35"/>
      <c r="I14" s="35"/>
      <c r="J14" s="35"/>
      <c r="K14" s="35"/>
      <c r="L14" s="35"/>
    </row>
    <row r="15" spans="1:12" s="1" customFormat="1" x14ac:dyDescent="0.25">
      <c r="A15" s="10"/>
      <c r="G15" s="35"/>
      <c r="H15" s="35"/>
      <c r="I15" s="35"/>
      <c r="J15" s="35"/>
      <c r="K15" s="35"/>
      <c r="L15" s="35"/>
    </row>
    <row r="16" spans="1:12" s="1" customFormat="1" x14ac:dyDescent="0.25">
      <c r="A16" s="10"/>
      <c r="G16" s="35"/>
      <c r="H16" s="35"/>
      <c r="I16" s="35"/>
      <c r="J16" s="35"/>
      <c r="K16" s="35"/>
      <c r="L16" s="35"/>
    </row>
    <row r="17" spans="1:12" s="1" customFormat="1" x14ac:dyDescent="0.25">
      <c r="A17" s="10"/>
      <c r="G17" s="35"/>
      <c r="H17" s="35"/>
      <c r="I17" s="35"/>
      <c r="J17" s="35"/>
      <c r="K17" s="35"/>
      <c r="L17" s="35"/>
    </row>
    <row r="18" spans="1:12" s="1" customFormat="1" x14ac:dyDescent="0.25">
      <c r="A18" s="10"/>
      <c r="G18" s="35"/>
      <c r="H18" s="35"/>
      <c r="I18" s="35"/>
      <c r="J18" s="35"/>
      <c r="K18" s="35"/>
      <c r="L18" s="35"/>
    </row>
    <row r="19" spans="1:12" s="1" customFormat="1" x14ac:dyDescent="0.25">
      <c r="A19" s="10"/>
      <c r="G19" s="35"/>
      <c r="H19" s="35"/>
      <c r="I19" s="35"/>
      <c r="J19" s="35"/>
      <c r="K19" s="35"/>
      <c r="L19" s="35"/>
    </row>
    <row r="20" spans="1:12" s="1" customFormat="1" x14ac:dyDescent="0.25">
      <c r="A20" s="10"/>
      <c r="G20" s="35"/>
      <c r="H20" s="35"/>
      <c r="I20" s="35"/>
      <c r="J20" s="35"/>
      <c r="K20" s="35"/>
      <c r="L20" s="35"/>
    </row>
    <row r="21" spans="1:12" s="1" customFormat="1" x14ac:dyDescent="0.25">
      <c r="A21" s="10"/>
      <c r="G21" s="35"/>
      <c r="H21" s="35"/>
      <c r="I21" s="35"/>
      <c r="J21" s="35"/>
      <c r="K21" s="35"/>
      <c r="L21" s="35"/>
    </row>
    <row r="22" spans="1:12" s="1" customFormat="1" x14ac:dyDescent="0.25">
      <c r="A22" s="10"/>
      <c r="G22" s="35"/>
      <c r="H22" s="35"/>
      <c r="I22" s="35"/>
      <c r="J22" s="35"/>
      <c r="K22" s="35"/>
      <c r="L22" s="35"/>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8"/>
  <sheetViews>
    <sheetView workbookViewId="0">
      <selection activeCell="I9" sqref="I9"/>
    </sheetView>
  </sheetViews>
  <sheetFormatPr defaultRowHeight="15" x14ac:dyDescent="0.25"/>
  <cols>
    <col min="1" max="1" width="10.5703125" customWidth="1"/>
  </cols>
  <sheetData>
    <row r="1" spans="1:9" x14ac:dyDescent="0.25">
      <c r="A1" t="s">
        <v>86</v>
      </c>
    </row>
    <row r="2" spans="1:9" x14ac:dyDescent="0.25">
      <c r="A2" s="72">
        <v>43013</v>
      </c>
      <c r="B2" t="s">
        <v>87</v>
      </c>
    </row>
    <row r="3" spans="1:9" x14ac:dyDescent="0.25">
      <c r="B3" t="s">
        <v>88</v>
      </c>
    </row>
    <row r="4" spans="1:9" x14ac:dyDescent="0.25">
      <c r="B4" t="s">
        <v>89</v>
      </c>
    </row>
    <row r="5" spans="1:9" x14ac:dyDescent="0.25">
      <c r="B5" t="s">
        <v>91</v>
      </c>
    </row>
    <row r="6" spans="1:9" x14ac:dyDescent="0.25">
      <c r="B6" t="s">
        <v>92</v>
      </c>
    </row>
    <row r="7" spans="1:9" x14ac:dyDescent="0.25">
      <c r="B7" t="s">
        <v>93</v>
      </c>
    </row>
    <row r="8" spans="1:9" x14ac:dyDescent="0.25">
      <c r="H8">
        <f>1000-12-10*3</f>
        <v>958</v>
      </c>
      <c r="I8">
        <f>H8/4</f>
        <v>239.5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 11-62-04</vt:lpstr>
      <vt:lpstr>Kategorie monitoringu</vt:lpstr>
      <vt:lpstr>hide</vt:lpstr>
      <vt:lpstr>změny</vt:lpstr>
      <vt:lpstr>'SO 11-62-04'!Názvy_tisku</vt:lpstr>
      <vt:lpstr>'SO 11-62-04'!Oblast_tisku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2018-06-26T09:58:41Z</cp:lastPrinted>
  <dcterms:created xsi:type="dcterms:W3CDTF">2015-03-16T09:47:49Z</dcterms:created>
  <dcterms:modified xsi:type="dcterms:W3CDTF">2018-06-26T09:59:11Z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d:\pw_data\vladimir.pus\</vt:lpwstr>
  </property>
</Properties>
</file>